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S:\SEATTLE\C\Central Washington Public Utilities_CWPU\2020\Benefits\Employee Communications\"/>
    </mc:Choice>
  </mc:AlternateContent>
  <bookViews>
    <workbookView xWindow="0" yWindow="0" windowWidth="28800" windowHeight="12435"/>
  </bookViews>
  <sheets>
    <sheet name="Plan Comparison Calculator" sheetId="11" r:id="rId1"/>
  </sheets>
  <definedNames>
    <definedName name="_xlnm.Print_Area" localSheetId="0">'Plan Comparison Calculator'!$A$1:$H$41</definedName>
  </definedNames>
  <calcPr calcId="152511"/>
</workbook>
</file>

<file path=xl/calcChain.xml><?xml version="1.0" encoding="utf-8"?>
<calcChain xmlns="http://schemas.openxmlformats.org/spreadsheetml/2006/main">
  <c r="X5" i="11" l="1"/>
  <c r="T5" i="11"/>
  <c r="P5" i="11"/>
  <c r="G27" i="11" l="1"/>
  <c r="H27" i="11"/>
  <c r="G28" i="11"/>
  <c r="H28" i="11"/>
  <c r="G3" i="11" l="1"/>
  <c r="G14" i="11" l="1"/>
  <c r="H37" i="11" l="1"/>
  <c r="G37" i="11"/>
  <c r="A6" i="11" l="1"/>
  <c r="A3" i="11"/>
  <c r="A9" i="11" l="1"/>
  <c r="H18" i="11"/>
  <c r="G38" i="11" l="1"/>
  <c r="L34" i="11"/>
  <c r="K34" i="11"/>
  <c r="G29" i="11"/>
  <c r="H29" i="11"/>
  <c r="G30" i="11"/>
  <c r="H30" i="11"/>
  <c r="H21" i="11"/>
  <c r="H22" i="11"/>
  <c r="G22" i="11"/>
  <c r="H24" i="11"/>
  <c r="G24" i="11"/>
  <c r="G18" i="11"/>
  <c r="H15" i="11"/>
  <c r="G15" i="11"/>
  <c r="H11" i="11"/>
  <c r="G11" i="11"/>
  <c r="K35" i="11" s="1"/>
  <c r="L36" i="11" l="1"/>
  <c r="K36" i="11"/>
  <c r="H3" i="11"/>
  <c r="T7" i="11"/>
  <c r="T6" i="11"/>
  <c r="T4" i="11"/>
  <c r="T3" i="11"/>
  <c r="P7" i="11"/>
  <c r="X7" i="11" s="1"/>
  <c r="X6" i="11"/>
  <c r="P4" i="11"/>
  <c r="X4" i="11" s="1"/>
  <c r="P3" i="11"/>
  <c r="H4" i="11" l="1"/>
  <c r="L37" i="11" s="1"/>
  <c r="X3" i="11"/>
  <c r="H36" i="11" s="1"/>
  <c r="H6" i="11"/>
  <c r="G4" i="11"/>
  <c r="K37" i="11" s="1"/>
  <c r="K38" i="11" s="1"/>
  <c r="G6" i="11"/>
  <c r="A4" i="11"/>
  <c r="L38" i="11" l="1"/>
  <c r="L39" i="11" s="1"/>
  <c r="K39" i="11"/>
  <c r="K40" i="11" s="1"/>
  <c r="H38" i="11"/>
  <c r="L40" i="11" l="1"/>
  <c r="H35" i="11" s="1"/>
  <c r="H39" i="11" s="1"/>
  <c r="G35" i="11"/>
  <c r="G39" i="11" s="1"/>
</calcChain>
</file>

<file path=xl/sharedStrings.xml><?xml version="1.0" encoding="utf-8"?>
<sst xmlns="http://schemas.openxmlformats.org/spreadsheetml/2006/main" count="75" uniqueCount="56">
  <si>
    <t xml:space="preserve"> </t>
  </si>
  <si>
    <t>COST CALCULATOR</t>
  </si>
  <si>
    <t>TOTAL ANNUAL COST BASED ON DATA ENTERED</t>
  </si>
  <si>
    <t>PPO</t>
  </si>
  <si>
    <t>Emergency Room Visits</t>
  </si>
  <si>
    <t>TAX SAVINGS CONSIDERATIONS</t>
  </si>
  <si>
    <t>PPO Plan</t>
  </si>
  <si>
    <t>Plan Comparison Calculator In-Network Only</t>
  </si>
  <si>
    <t>DEDUCTIBLE MET</t>
  </si>
  <si>
    <t>OOP MAXIMUM MET</t>
  </si>
  <si>
    <t xml:space="preserve">Your Annual Premium </t>
  </si>
  <si>
    <t>Inpatient Hospital</t>
  </si>
  <si>
    <t>CDHP</t>
  </si>
  <si>
    <t>CDHP  Plan</t>
  </si>
  <si>
    <t>Employee Only</t>
  </si>
  <si>
    <t>Deductible</t>
  </si>
  <si>
    <t>Premium/Contributions</t>
  </si>
  <si>
    <t>Out of Pocket</t>
  </si>
  <si>
    <t># of Services</t>
  </si>
  <si>
    <t>Employee + Family</t>
  </si>
  <si>
    <t>Employee + Spouse</t>
  </si>
  <si>
    <t>Select Enrollment Tier:</t>
  </si>
  <si>
    <t xml:space="preserve">Office Visit </t>
  </si>
  <si>
    <t>Enter the average number of office visits (PPO $25 Copay, CDHP est. $172 per visit)</t>
  </si>
  <si>
    <t>Enter the average number of emergency visits (PPO $100 Copay)</t>
  </si>
  <si>
    <t>ER</t>
  </si>
  <si>
    <t xml:space="preserve">Estimated cost per visit $1700 </t>
  </si>
  <si>
    <t>Enter the average number of admissions (we are assuming you'll be there for at least 3 consecutive days per admit). Estimated cost per stay $15,000</t>
  </si>
  <si>
    <r>
      <rPr>
        <b/>
        <sz val="10"/>
        <color indexed="8"/>
        <rFont val="Arial"/>
        <family val="2"/>
      </rPr>
      <t>All Other</t>
    </r>
    <r>
      <rPr>
        <sz val="10"/>
        <color indexed="8"/>
        <rFont val="Arial"/>
        <family val="2"/>
      </rPr>
      <t xml:space="preserve">: Enter your actual estimated costs of </t>
    </r>
    <r>
      <rPr>
        <b/>
        <i/>
        <sz val="10"/>
        <color indexed="8"/>
        <rFont val="Arial"/>
        <family val="2"/>
      </rPr>
      <t xml:space="preserve">all </t>
    </r>
    <r>
      <rPr>
        <sz val="10"/>
        <color indexed="8"/>
        <rFont val="Arial"/>
        <family val="2"/>
      </rPr>
      <t>other services (surgical, outpatient hospital, ambulance, etc.)</t>
    </r>
  </si>
  <si>
    <t>Lab and X-Ray</t>
  </si>
  <si>
    <t>Enter the average number of Basic services  (PPO 100%, CDHP est. $150)</t>
  </si>
  <si>
    <t>Enter the average number of Complex Imaging (est. $1,500)</t>
  </si>
  <si>
    <t xml:space="preserve">Additional factors such as tax savings may affect the net cost of plan coverage. Your contributions for health coverage are made on a pre-tax basis.  In addition, any contributions you make to a Flexible Spending Account are also made on a pre-tax or tax deductible basis. </t>
  </si>
  <si>
    <t>Coinsurance</t>
  </si>
  <si>
    <t xml:space="preserve"> coinsurance</t>
  </si>
  <si>
    <t>TOTAL COPAYS</t>
  </si>
  <si>
    <t>total applied to max oop</t>
  </si>
  <si>
    <t>HRA</t>
  </si>
  <si>
    <t>applied to deductible/coinsurance</t>
  </si>
  <si>
    <t>Disclaimer: This calculator is only an estimate of costs and is not an actual representation of your actual costs or how the insurance company will process your claims.</t>
  </si>
  <si>
    <t>Employers annual contribution into a HRA/VEBA account for you to use on medical needs</t>
  </si>
  <si>
    <t>RX</t>
  </si>
  <si>
    <t>Total Estimated Utilization Costs (value calculated from the utilization boxes shown above)</t>
  </si>
  <si>
    <t>Most of the costs below are calculated for you. You just need to enter in the highlighted boxes your utilization and allowed charges for "All Other" services not captured in specified categories.  Allowed charges are the total charge after Premera's discount is applied but before the deductible, copay or coinsurance.  You can obtain this information from your Explanation of Benefits from Premera or on the Premera website when you log into your account. The Ben-IQ phone app can be used to estimate the cost for new future services. See your Benefit Overview for instructions on downloading this phone app.</t>
  </si>
  <si>
    <t>Generics  (PPO $10 copay, CDHP est. $20)</t>
  </si>
  <si>
    <t>Brand name drugs included in the plan formulary (PPO $25 copay, CDHP est. $125)</t>
  </si>
  <si>
    <t>Brand name drugs NOT included in the plan formulary (PPO $50 copay, CDHP est. $250)</t>
  </si>
  <si>
    <t>Wellness</t>
  </si>
  <si>
    <t>Wellness Participant</t>
  </si>
  <si>
    <t>Not A Wellness Participant</t>
  </si>
  <si>
    <t>n/a</t>
  </si>
  <si>
    <t>Wellness incentive employer contribution into a HRA/VEBA account ($150 per month)</t>
  </si>
  <si>
    <t>Enter the number of times you have prescriptions filled each year (estimate based on retail pharmacies)</t>
  </si>
  <si>
    <r>
      <t xml:space="preserve">Preventive drugs (PPO $10 copay, HSA $0 - double click on PDF for list of drugs </t>
    </r>
    <r>
      <rPr>
        <b/>
        <sz val="10"/>
        <color indexed="8"/>
        <rFont val="Arial"/>
        <family val="2"/>
      </rPr>
      <t>covered in full</t>
    </r>
    <r>
      <rPr>
        <sz val="10"/>
        <color indexed="8"/>
        <rFont val="Arial"/>
        <family val="2"/>
      </rPr>
      <t xml:space="preserve"> by HSA plan)</t>
    </r>
  </si>
  <si>
    <t xml:space="preserve">Employee + Child </t>
  </si>
  <si>
    <t>Employee + Children</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</si>
</sst>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8" formatCode="&quot;$&quot;#,##0.00_);[Red]\(&quot;$&quot;#,##0.00\)"/>
    <numFmt numFmtId="44" formatCode="_(&quot;$&quot;* #,##0.00_);_(&quot;$&quot;* \(#,##0.00\);_(&quot;$&quot;* &quot;-&quot;??_);_(@_)"/>
    <numFmt numFmtId="43" formatCode="_(* #,##0.00_);_(* \(#,##0.00\);_(* &quot;-&quot;??_);_(@_)"/>
    <numFmt numFmtId="164" formatCode="&quot;$&quot;#,##0.00"/>
    <numFmt numFmtId="165" formatCode="&quot;$&quot;#,##0"/>
  </numFmts>
  <fonts count="20" x14ac:knownFonts="1">
    <font>
      <sz val="11"/>
      <color theme="1"/>
      <name val="Calibri"/>
      <family val="2"/>
      <scheme val="minor"/>
    </font>
    <font>
      <sz val="10"/>
      <color indexed="8"/>
      <name val="Arial"/>
      <family val="2"/>
    </font>
    <font>
      <sz val="11"/>
      <color theme="1"/>
      <name val="Arial"/>
      <family val="2"/>
    </font>
    <font>
      <sz val="10"/>
      <color indexed="9"/>
      <name val="Arial"/>
      <family val="2"/>
    </font>
    <font>
      <sz val="10"/>
      <name val="Arial"/>
      <family val="2"/>
    </font>
    <font>
      <b/>
      <sz val="10"/>
      <color indexed="8"/>
      <name val="Arial"/>
      <family val="2"/>
    </font>
    <font>
      <b/>
      <sz val="10"/>
      <name val="Arial"/>
      <family val="2"/>
    </font>
    <font>
      <u/>
      <sz val="10"/>
      <name val="Arial"/>
      <family val="2"/>
    </font>
    <font>
      <sz val="10"/>
      <color theme="1"/>
      <name val="Arial"/>
      <family val="2"/>
    </font>
    <font>
      <sz val="11"/>
      <name val="Arial"/>
      <family val="2"/>
    </font>
    <font>
      <b/>
      <i/>
      <sz val="10"/>
      <color indexed="8"/>
      <name val="Arial"/>
      <family val="2"/>
    </font>
    <font>
      <sz val="16"/>
      <name val="Arial"/>
      <family val="2"/>
    </font>
    <font>
      <b/>
      <sz val="11"/>
      <name val="Arial"/>
      <family val="2"/>
    </font>
    <font>
      <sz val="11"/>
      <color theme="1"/>
      <name val="Calibri"/>
      <family val="2"/>
      <scheme val="minor"/>
    </font>
    <font>
      <sz val="11"/>
      <color rgb="FF000000"/>
      <name val="Arial"/>
      <family val="2"/>
    </font>
    <font>
      <b/>
      <sz val="11"/>
      <color rgb="FF326295"/>
      <name val="Arial"/>
      <family val="2"/>
    </font>
    <font>
      <b/>
      <sz val="12"/>
      <color indexed="9"/>
      <name val="Arial"/>
      <family val="2"/>
    </font>
    <font>
      <sz val="12"/>
      <color indexed="9"/>
      <name val="Arial"/>
      <family val="2"/>
    </font>
    <font>
      <b/>
      <sz val="11"/>
      <color indexed="9"/>
      <name val="Arial"/>
      <family val="2"/>
    </font>
    <font>
      <b/>
      <sz val="16"/>
      <color rgb="FF326295"/>
      <name val="Arial"/>
      <family val="2"/>
    </font>
  </fonts>
  <fills count="7">
    <fill>
      <patternFill patternType="none"/>
    </fill>
    <fill>
      <patternFill patternType="gray125"/>
    </fill>
    <fill>
      <patternFill patternType="solid">
        <fgColor theme="0"/>
        <bgColor indexed="64"/>
      </patternFill>
    </fill>
    <fill>
      <patternFill patternType="solid">
        <fgColor rgb="FF326295"/>
        <bgColor indexed="24"/>
      </patternFill>
    </fill>
    <fill>
      <patternFill patternType="solid">
        <fgColor rgb="FF326295"/>
        <bgColor indexed="64"/>
      </patternFill>
    </fill>
    <fill>
      <patternFill patternType="solid">
        <fgColor rgb="FFD9C89E"/>
        <bgColor indexed="24"/>
      </patternFill>
    </fill>
    <fill>
      <patternFill patternType="solid">
        <fgColor rgb="FFD9C89E"/>
        <bgColor indexed="64"/>
      </patternFill>
    </fill>
  </fills>
  <borders count="36">
    <border>
      <left/>
      <right/>
      <top/>
      <bottom/>
      <diagonal/>
    </border>
    <border>
      <left/>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hair">
        <color auto="1"/>
      </left>
      <right style="hair">
        <color auto="1"/>
      </right>
      <top style="hair">
        <color auto="1"/>
      </top>
      <bottom style="hair">
        <color auto="1"/>
      </bottom>
      <diagonal/>
    </border>
    <border>
      <left style="medium">
        <color indexed="64"/>
      </left>
      <right/>
      <top style="dashed">
        <color indexed="64"/>
      </top>
      <bottom style="dashed">
        <color indexed="64"/>
      </bottom>
      <diagonal/>
    </border>
    <border>
      <left/>
      <right/>
      <top style="dashed">
        <color indexed="64"/>
      </top>
      <bottom style="dashed">
        <color indexed="64"/>
      </bottom>
      <diagonal/>
    </border>
    <border>
      <left/>
      <right style="medium">
        <color indexed="64"/>
      </right>
      <top style="dashed">
        <color indexed="64"/>
      </top>
      <bottom style="dashed">
        <color indexed="64"/>
      </bottom>
      <diagonal/>
    </border>
    <border>
      <left style="medium">
        <color indexed="64"/>
      </left>
      <right/>
      <top style="dashed">
        <color indexed="64"/>
      </top>
      <bottom style="medium">
        <color indexed="64"/>
      </bottom>
      <diagonal/>
    </border>
    <border>
      <left/>
      <right/>
      <top style="dashed">
        <color indexed="64"/>
      </top>
      <bottom style="medium">
        <color indexed="64"/>
      </bottom>
      <diagonal/>
    </border>
    <border>
      <left/>
      <right style="medium">
        <color indexed="64"/>
      </right>
      <top style="dashed">
        <color indexed="64"/>
      </top>
      <bottom style="medium">
        <color indexed="64"/>
      </bottom>
      <diagonal/>
    </border>
    <border>
      <left/>
      <right style="hair">
        <color auto="1"/>
      </right>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bottom style="dashed">
        <color indexed="64"/>
      </bottom>
      <diagonal/>
    </border>
    <border>
      <left/>
      <right/>
      <top/>
      <bottom style="dashed">
        <color indexed="64"/>
      </bottom>
      <diagonal/>
    </border>
    <border>
      <left/>
      <right style="medium">
        <color indexed="64"/>
      </right>
      <top/>
      <bottom style="dashed">
        <color indexed="64"/>
      </bottom>
      <diagonal/>
    </border>
    <border>
      <left style="medium">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s>
  <cellStyleXfs count="3">
    <xf numFmtId="0" fontId="0" fillId="0" borderId="0"/>
    <xf numFmtId="44" fontId="13" fillId="0" borderId="0" applyFont="0" applyFill="0" applyBorder="0" applyAlignment="0" applyProtection="0"/>
    <xf numFmtId="0" fontId="4" fillId="0" borderId="0"/>
  </cellStyleXfs>
  <cellXfs count="154">
    <xf numFmtId="0" fontId="0" fillId="0" borderId="0" xfId="0"/>
    <xf numFmtId="3" fontId="4" fillId="6" borderId="20" xfId="0" applyNumberFormat="1" applyFont="1" applyFill="1" applyBorder="1" applyAlignment="1" applyProtection="1">
      <alignment horizontal="center" vertical="center"/>
      <protection locked="0"/>
    </xf>
    <xf numFmtId="0" fontId="4" fillId="6" borderId="20" xfId="0" applyNumberFormat="1" applyFont="1" applyFill="1" applyBorder="1" applyAlignment="1" applyProtection="1">
      <alignment horizontal="center" vertical="center"/>
      <protection locked="0"/>
    </xf>
    <xf numFmtId="0" fontId="11" fillId="2" borderId="0" xfId="0" applyFont="1" applyFill="1" applyBorder="1" applyAlignment="1" applyProtection="1">
      <alignment horizontal="center" vertical="center"/>
    </xf>
    <xf numFmtId="0" fontId="2" fillId="2" borderId="0" xfId="0" applyFont="1" applyFill="1" applyAlignment="1" applyProtection="1">
      <alignment vertical="center"/>
    </xf>
    <xf numFmtId="0" fontId="4" fillId="2" borderId="0" xfId="0" applyFont="1" applyFill="1" applyAlignment="1" applyProtection="1">
      <alignment vertical="center"/>
    </xf>
    <xf numFmtId="0" fontId="2" fillId="2" borderId="2" xfId="0" applyFont="1" applyFill="1" applyBorder="1" applyAlignment="1" applyProtection="1">
      <alignment vertical="center"/>
    </xf>
    <xf numFmtId="0" fontId="4" fillId="2" borderId="3" xfId="0" applyFont="1" applyFill="1" applyBorder="1" applyAlignment="1" applyProtection="1">
      <alignment horizontal="center" vertical="center" wrapText="1"/>
    </xf>
    <xf numFmtId="0" fontId="4" fillId="2" borderId="9" xfId="0" applyFont="1" applyFill="1" applyBorder="1" applyAlignment="1" applyProtection="1">
      <alignment horizontal="center" vertical="center" wrapText="1"/>
    </xf>
    <xf numFmtId="164" fontId="4" fillId="2" borderId="0" xfId="0" applyNumberFormat="1" applyFont="1" applyFill="1" applyBorder="1" applyAlignment="1" applyProtection="1">
      <alignment horizontal="center" vertical="center" wrapText="1"/>
    </xf>
    <xf numFmtId="0" fontId="4" fillId="2" borderId="4" xfId="0" applyFont="1" applyFill="1" applyBorder="1" applyAlignment="1" applyProtection="1">
      <alignment horizontal="left" vertical="center" wrapText="1"/>
    </xf>
    <xf numFmtId="0" fontId="4" fillId="2" borderId="6" xfId="0" applyFont="1" applyFill="1" applyBorder="1" applyAlignment="1" applyProtection="1">
      <alignment horizontal="center" vertical="center" wrapText="1"/>
    </xf>
    <xf numFmtId="164" fontId="1" fillId="2" borderId="22" xfId="0" applyNumberFormat="1" applyFont="1" applyFill="1" applyBorder="1" applyAlignment="1" applyProtection="1">
      <alignment horizontal="center" vertical="center"/>
    </xf>
    <xf numFmtId="164" fontId="1" fillId="2" borderId="23" xfId="0" applyNumberFormat="1" applyFont="1" applyFill="1" applyBorder="1" applyAlignment="1" applyProtection="1">
      <alignment horizontal="center" vertical="center"/>
    </xf>
    <xf numFmtId="164" fontId="4" fillId="2" borderId="0" xfId="0" applyNumberFormat="1" applyFont="1" applyFill="1" applyBorder="1" applyAlignment="1" applyProtection="1">
      <alignment horizontal="center" vertical="center"/>
    </xf>
    <xf numFmtId="164" fontId="1" fillId="2" borderId="25" xfId="0" applyNumberFormat="1" applyFont="1" applyFill="1" applyBorder="1" applyAlignment="1" applyProtection="1">
      <alignment horizontal="center" vertical="center"/>
    </xf>
    <xf numFmtId="164" fontId="1" fillId="2" borderId="26" xfId="0" applyNumberFormat="1" applyFont="1" applyFill="1" applyBorder="1" applyAlignment="1" applyProtection="1">
      <alignment horizontal="center" vertical="center"/>
    </xf>
    <xf numFmtId="8" fontId="1" fillId="2" borderId="16" xfId="0" applyNumberFormat="1" applyFont="1" applyFill="1" applyBorder="1" applyAlignment="1" applyProtection="1">
      <alignment horizontal="left" vertical="center"/>
    </xf>
    <xf numFmtId="8" fontId="1" fillId="2" borderId="0" xfId="0" applyNumberFormat="1" applyFont="1" applyFill="1" applyBorder="1" applyAlignment="1" applyProtection="1">
      <alignment horizontal="left" vertical="center"/>
    </xf>
    <xf numFmtId="8" fontId="1" fillId="2" borderId="0" xfId="0" applyNumberFormat="1" applyFont="1" applyFill="1" applyBorder="1" applyAlignment="1" applyProtection="1">
      <alignment horizontal="center" vertical="center"/>
    </xf>
    <xf numFmtId="164" fontId="1" fillId="2" borderId="0" xfId="0" applyNumberFormat="1" applyFont="1" applyFill="1" applyBorder="1" applyAlignment="1" applyProtection="1">
      <alignment horizontal="center" vertical="center"/>
    </xf>
    <xf numFmtId="164" fontId="1" fillId="2" borderId="10" xfId="0" applyNumberFormat="1" applyFont="1" applyFill="1" applyBorder="1" applyAlignment="1" applyProtection="1">
      <alignment vertical="center"/>
    </xf>
    <xf numFmtId="0" fontId="2" fillId="2" borderId="0" xfId="0" applyFont="1" applyFill="1" applyBorder="1" applyAlignment="1" applyProtection="1">
      <alignment vertical="center"/>
    </xf>
    <xf numFmtId="164" fontId="4" fillId="2" borderId="0" xfId="0" applyNumberFormat="1" applyFont="1" applyFill="1" applyBorder="1" applyAlignment="1" applyProtection="1">
      <alignment vertical="center"/>
    </xf>
    <xf numFmtId="0" fontId="4" fillId="2" borderId="5" xfId="0" applyFont="1" applyFill="1" applyBorder="1" applyAlignment="1" applyProtection="1">
      <alignment horizontal="left" vertical="center" wrapText="1"/>
    </xf>
    <xf numFmtId="0" fontId="4" fillId="2" borderId="7" xfId="0" applyFont="1" applyFill="1" applyBorder="1" applyAlignment="1" applyProtection="1">
      <alignment horizontal="center" vertical="center" wrapText="1"/>
    </xf>
    <xf numFmtId="0" fontId="4" fillId="2" borderId="8" xfId="0" applyFont="1" applyFill="1" applyBorder="1" applyAlignment="1" applyProtection="1">
      <alignment horizontal="center" vertical="center" wrapText="1"/>
    </xf>
    <xf numFmtId="0" fontId="12" fillId="2" borderId="0" xfId="0" applyFont="1" applyFill="1" applyBorder="1" applyAlignment="1" applyProtection="1">
      <alignment horizontal="left" vertical="center" wrapText="1"/>
    </xf>
    <xf numFmtId="8" fontId="4" fillId="2" borderId="0" xfId="0" applyNumberFormat="1" applyFont="1" applyFill="1" applyBorder="1" applyAlignment="1" applyProtection="1">
      <alignment horizontal="center" vertical="center"/>
    </xf>
    <xf numFmtId="8" fontId="6" fillId="2" borderId="16" xfId="0" applyNumberFormat="1" applyFont="1" applyFill="1" applyBorder="1" applyAlignment="1" applyProtection="1">
      <alignment horizontal="left" vertical="center"/>
    </xf>
    <xf numFmtId="8" fontId="3" fillId="2" borderId="0" xfId="0" applyNumberFormat="1" applyFont="1" applyFill="1" applyBorder="1" applyAlignment="1" applyProtection="1">
      <alignment horizontal="left" vertical="center"/>
    </xf>
    <xf numFmtId="0" fontId="1" fillId="2" borderId="0" xfId="0" applyFont="1" applyFill="1" applyBorder="1" applyAlignment="1" applyProtection="1">
      <alignment horizontal="left" vertical="center"/>
    </xf>
    <xf numFmtId="0" fontId="1" fillId="2" borderId="0" xfId="0" applyFont="1" applyFill="1" applyBorder="1" applyAlignment="1" applyProtection="1">
      <alignment horizontal="center" vertical="center"/>
    </xf>
    <xf numFmtId="0" fontId="1" fillId="2" borderId="10" xfId="0" applyFont="1" applyFill="1" applyBorder="1" applyAlignment="1" applyProtection="1">
      <alignment horizontal="center" vertical="center"/>
    </xf>
    <xf numFmtId="0" fontId="4" fillId="2" borderId="0" xfId="0" applyFont="1" applyFill="1" applyBorder="1" applyAlignment="1" applyProtection="1">
      <alignment vertical="center"/>
    </xf>
    <xf numFmtId="3" fontId="4" fillId="2" borderId="0" xfId="0" applyNumberFormat="1" applyFont="1" applyFill="1" applyBorder="1" applyAlignment="1" applyProtection="1">
      <alignment horizontal="center" vertical="center"/>
    </xf>
    <xf numFmtId="164" fontId="4" fillId="2" borderId="10" xfId="0" applyNumberFormat="1" applyFont="1" applyFill="1" applyBorder="1" applyAlignment="1" applyProtection="1">
      <alignment horizontal="center" vertical="center"/>
    </xf>
    <xf numFmtId="0" fontId="6" fillId="2" borderId="16" xfId="0" applyNumberFormat="1" applyFont="1" applyFill="1" applyBorder="1" applyAlignment="1" applyProtection="1">
      <alignment horizontal="left" vertical="center" wrapText="1"/>
    </xf>
    <xf numFmtId="0" fontId="4" fillId="2" borderId="0" xfId="0" applyNumberFormat="1" applyFont="1" applyFill="1" applyBorder="1" applyAlignment="1" applyProtection="1">
      <alignment horizontal="center" vertical="center"/>
    </xf>
    <xf numFmtId="164" fontId="4" fillId="2" borderId="0" xfId="0" applyNumberFormat="1" applyFont="1" applyFill="1" applyBorder="1" applyAlignment="1" applyProtection="1">
      <alignment horizontal="left" vertical="center"/>
    </xf>
    <xf numFmtId="0" fontId="5" fillId="2" borderId="16" xfId="0" applyNumberFormat="1" applyFont="1" applyFill="1" applyBorder="1" applyAlignment="1" applyProtection="1">
      <alignment horizontal="left" vertical="center"/>
    </xf>
    <xf numFmtId="0" fontId="1" fillId="2" borderId="17" xfId="0" applyNumberFormat="1" applyFont="1" applyFill="1" applyBorder="1" applyAlignment="1" applyProtection="1">
      <alignment horizontal="left" vertical="center" wrapText="1"/>
    </xf>
    <xf numFmtId="164" fontId="4" fillId="2" borderId="18" xfId="0" applyNumberFormat="1" applyFont="1" applyFill="1" applyBorder="1" applyAlignment="1" applyProtection="1">
      <alignment horizontal="left" vertical="center" wrapText="1"/>
    </xf>
    <xf numFmtId="0" fontId="1" fillId="2" borderId="18" xfId="0" applyFont="1" applyFill="1" applyBorder="1" applyAlignment="1" applyProtection="1">
      <alignment horizontal="left" vertical="center"/>
    </xf>
    <xf numFmtId="0" fontId="1" fillId="2" borderId="18" xfId="0" applyFont="1" applyFill="1" applyBorder="1" applyAlignment="1" applyProtection="1">
      <alignment horizontal="center" vertical="center"/>
    </xf>
    <xf numFmtId="0" fontId="1" fillId="2" borderId="19" xfId="0" applyFont="1" applyFill="1" applyBorder="1" applyAlignment="1" applyProtection="1">
      <alignment horizontal="center" vertical="center"/>
    </xf>
    <xf numFmtId="43" fontId="1" fillId="2" borderId="16" xfId="0" applyNumberFormat="1" applyFont="1" applyFill="1" applyBorder="1" applyAlignment="1" applyProtection="1">
      <alignment horizontal="left" vertical="center"/>
    </xf>
    <xf numFmtId="0" fontId="2" fillId="2" borderId="10" xfId="0" applyFont="1" applyFill="1" applyBorder="1" applyAlignment="1" applyProtection="1">
      <alignment vertical="center"/>
    </xf>
    <xf numFmtId="0" fontId="9" fillId="2" borderId="0" xfId="0" applyFont="1" applyFill="1" applyBorder="1" applyAlignment="1" applyProtection="1">
      <alignment vertical="center"/>
    </xf>
    <xf numFmtId="8" fontId="3" fillId="3" borderId="1" xfId="0" applyNumberFormat="1" applyFont="1" applyFill="1" applyBorder="1" applyAlignment="1" applyProtection="1">
      <alignment horizontal="left" vertical="center"/>
    </xf>
    <xf numFmtId="0" fontId="4" fillId="2" borderId="0" xfId="0" applyFont="1" applyFill="1" applyAlignment="1" applyProtection="1">
      <alignment horizontal="right" vertical="center"/>
    </xf>
    <xf numFmtId="43" fontId="1" fillId="2" borderId="0" xfId="0" applyNumberFormat="1" applyFont="1" applyFill="1" applyBorder="1" applyAlignment="1" applyProtection="1">
      <alignment horizontal="left" vertical="center"/>
    </xf>
    <xf numFmtId="0" fontId="1" fillId="2" borderId="0" xfId="0" applyFont="1" applyFill="1" applyBorder="1" applyAlignment="1" applyProtection="1">
      <alignment vertical="center"/>
    </xf>
    <xf numFmtId="0" fontId="4" fillId="2" borderId="0" xfId="0" applyFont="1" applyFill="1" applyBorder="1" applyAlignment="1" applyProtection="1">
      <alignment horizontal="right" vertical="center"/>
    </xf>
    <xf numFmtId="164" fontId="7" fillId="2" borderId="0" xfId="0" applyNumberFormat="1" applyFont="1" applyFill="1" applyBorder="1" applyAlignment="1" applyProtection="1">
      <alignment horizontal="center" vertical="center"/>
    </xf>
    <xf numFmtId="164" fontId="7" fillId="2" borderId="10" xfId="0" applyNumberFormat="1" applyFont="1" applyFill="1" applyBorder="1" applyAlignment="1" applyProtection="1">
      <alignment horizontal="center" vertical="center"/>
    </xf>
    <xf numFmtId="43" fontId="5" fillId="2" borderId="17" xfId="0" applyNumberFormat="1" applyFont="1" applyFill="1" applyBorder="1" applyAlignment="1" applyProtection="1">
      <alignment horizontal="left" vertical="center"/>
    </xf>
    <xf numFmtId="43" fontId="5" fillId="2" borderId="18" xfId="0" applyNumberFormat="1" applyFont="1" applyFill="1" applyBorder="1" applyAlignment="1" applyProtection="1">
      <alignment horizontal="left" vertical="center"/>
    </xf>
    <xf numFmtId="0" fontId="1" fillId="2" borderId="18" xfId="0" applyFont="1" applyFill="1" applyBorder="1" applyAlignment="1" applyProtection="1">
      <alignment vertical="center"/>
    </xf>
    <xf numFmtId="164" fontId="6" fillId="2" borderId="18" xfId="0" applyNumberFormat="1" applyFont="1" applyFill="1" applyBorder="1" applyAlignment="1" applyProtection="1">
      <alignment horizontal="center" vertical="center"/>
    </xf>
    <xf numFmtId="164" fontId="6" fillId="2" borderId="19" xfId="0" applyNumberFormat="1" applyFont="1" applyFill="1" applyBorder="1" applyAlignment="1" applyProtection="1">
      <alignment horizontal="center" vertical="center"/>
    </xf>
    <xf numFmtId="164" fontId="4" fillId="2" borderId="0" xfId="0" applyNumberFormat="1" applyFont="1" applyFill="1" applyBorder="1" applyAlignment="1" applyProtection="1">
      <alignment horizontal="right" vertical="center"/>
    </xf>
    <xf numFmtId="0" fontId="1" fillId="2" borderId="0" xfId="0" applyFont="1" applyFill="1" applyAlignment="1" applyProtection="1">
      <alignment horizontal="left" vertical="center"/>
    </xf>
    <xf numFmtId="0" fontId="1" fillId="2" borderId="0" xfId="0" applyFont="1" applyFill="1" applyAlignment="1" applyProtection="1">
      <alignment vertical="center"/>
    </xf>
    <xf numFmtId="165" fontId="4" fillId="2" borderId="0" xfId="0" applyNumberFormat="1" applyFont="1" applyFill="1" applyBorder="1" applyAlignment="1" applyProtection="1">
      <alignment horizontal="center" vertical="center"/>
    </xf>
    <xf numFmtId="165" fontId="4" fillId="2" borderId="10" xfId="0" applyNumberFormat="1" applyFont="1" applyFill="1" applyBorder="1" applyAlignment="1" applyProtection="1">
      <alignment horizontal="center" vertical="center"/>
    </xf>
    <xf numFmtId="165" fontId="4" fillId="6" borderId="20" xfId="0" applyNumberFormat="1" applyFont="1" applyFill="1" applyBorder="1" applyAlignment="1" applyProtection="1">
      <alignment horizontal="center" vertical="center"/>
      <protection locked="0"/>
    </xf>
    <xf numFmtId="8" fontId="16" fillId="3" borderId="14" xfId="0" applyNumberFormat="1" applyFont="1" applyFill="1" applyBorder="1" applyAlignment="1" applyProtection="1">
      <alignment horizontal="left" vertical="center"/>
    </xf>
    <xf numFmtId="164" fontId="2" fillId="2" borderId="0" xfId="0" applyNumberFormat="1" applyFont="1" applyFill="1" applyAlignment="1" applyProtection="1">
      <alignment horizontal="center" vertical="center"/>
    </xf>
    <xf numFmtId="164" fontId="4" fillId="2" borderId="2" xfId="1" applyNumberFormat="1" applyFont="1" applyFill="1" applyBorder="1" applyAlignment="1" applyProtection="1">
      <alignment horizontal="center" vertical="center" wrapText="1"/>
    </xf>
    <xf numFmtId="164" fontId="4" fillId="2" borderId="9" xfId="0" applyNumberFormat="1" applyFont="1" applyFill="1" applyBorder="1" applyAlignment="1" applyProtection="1">
      <alignment horizontal="center" vertical="center" wrapText="1"/>
    </xf>
    <xf numFmtId="164" fontId="4" fillId="2" borderId="2" xfId="0" applyNumberFormat="1" applyFont="1" applyFill="1" applyBorder="1" applyAlignment="1" applyProtection="1">
      <alignment horizontal="center" vertical="center" wrapText="1"/>
    </xf>
    <xf numFmtId="164" fontId="4" fillId="2" borderId="28" xfId="0" applyNumberFormat="1" applyFont="1" applyFill="1" applyBorder="1" applyAlignment="1" applyProtection="1">
      <alignment horizontal="center" vertical="center" wrapText="1"/>
    </xf>
    <xf numFmtId="164" fontId="4" fillId="2" borderId="29" xfId="0" applyNumberFormat="1" applyFont="1" applyFill="1" applyBorder="1" applyAlignment="1" applyProtection="1">
      <alignment horizontal="center" vertical="center" wrapText="1"/>
    </xf>
    <xf numFmtId="164" fontId="4" fillId="2" borderId="5" xfId="0" applyNumberFormat="1" applyFont="1" applyFill="1" applyBorder="1" applyAlignment="1" applyProtection="1">
      <alignment horizontal="center" vertical="center" wrapText="1"/>
    </xf>
    <xf numFmtId="164" fontId="4" fillId="2" borderId="8" xfId="0" applyNumberFormat="1" applyFont="1" applyFill="1" applyBorder="1" applyAlignment="1" applyProtection="1">
      <alignment horizontal="center" vertical="center" wrapText="1"/>
    </xf>
    <xf numFmtId="164" fontId="2" fillId="2" borderId="28" xfId="0" applyNumberFormat="1" applyFont="1" applyFill="1" applyBorder="1" applyAlignment="1" applyProtection="1">
      <alignment horizontal="center" vertical="center"/>
    </xf>
    <xf numFmtId="164" fontId="2" fillId="2" borderId="29" xfId="0" applyNumberFormat="1" applyFont="1" applyFill="1" applyBorder="1" applyAlignment="1" applyProtection="1">
      <alignment horizontal="center" vertical="center"/>
    </xf>
    <xf numFmtId="164" fontId="2" fillId="2" borderId="4" xfId="0" applyNumberFormat="1" applyFont="1" applyFill="1" applyBorder="1" applyAlignment="1" applyProtection="1">
      <alignment horizontal="center" vertical="center"/>
    </xf>
    <xf numFmtId="164" fontId="2" fillId="2" borderId="6" xfId="0" applyNumberFormat="1" applyFont="1" applyFill="1" applyBorder="1" applyAlignment="1" applyProtection="1">
      <alignment horizontal="center" vertical="center"/>
    </xf>
    <xf numFmtId="164" fontId="2" fillId="2" borderId="5" xfId="0" applyNumberFormat="1" applyFont="1" applyFill="1" applyBorder="1" applyAlignment="1" applyProtection="1">
      <alignment horizontal="center" vertical="center"/>
    </xf>
    <xf numFmtId="164" fontId="2" fillId="2" borderId="8" xfId="0" applyNumberFormat="1" applyFont="1" applyFill="1" applyBorder="1" applyAlignment="1" applyProtection="1">
      <alignment horizontal="center" vertical="center"/>
    </xf>
    <xf numFmtId="9" fontId="2" fillId="2" borderId="0" xfId="0" applyNumberFormat="1" applyFont="1" applyFill="1" applyAlignment="1" applyProtection="1">
      <alignment horizontal="left" vertical="center"/>
    </xf>
    <xf numFmtId="165" fontId="2" fillId="2" borderId="0" xfId="0" applyNumberFormat="1" applyFont="1" applyFill="1" applyAlignment="1" applyProtection="1">
      <alignment horizontal="left" vertical="center"/>
    </xf>
    <xf numFmtId="9" fontId="2" fillId="2" borderId="0" xfId="0" applyNumberFormat="1" applyFont="1" applyFill="1" applyAlignment="1" applyProtection="1">
      <alignment horizontal="right" vertical="center"/>
    </xf>
    <xf numFmtId="165" fontId="2" fillId="2" borderId="0" xfId="0" applyNumberFormat="1" applyFont="1" applyFill="1" applyAlignment="1" applyProtection="1">
      <alignment horizontal="right" vertical="center"/>
    </xf>
    <xf numFmtId="0" fontId="2" fillId="2" borderId="0" xfId="0" applyFont="1" applyFill="1" applyAlignment="1" applyProtection="1">
      <alignment horizontal="right" vertical="center"/>
    </xf>
    <xf numFmtId="0" fontId="2" fillId="2" borderId="0" xfId="0" applyFont="1" applyFill="1" applyAlignment="1" applyProtection="1">
      <alignment horizontal="left" vertical="center"/>
    </xf>
    <xf numFmtId="164" fontId="1" fillId="2" borderId="31" xfId="0" applyNumberFormat="1" applyFont="1" applyFill="1" applyBorder="1" applyAlignment="1" applyProtection="1">
      <alignment horizontal="center" vertical="center" wrapText="1"/>
    </xf>
    <xf numFmtId="164" fontId="1" fillId="2" borderId="32" xfId="0" applyNumberFormat="1" applyFont="1" applyFill="1" applyBorder="1" applyAlignment="1" applyProtection="1">
      <alignment horizontal="center" vertical="center" wrapText="1"/>
    </xf>
    <xf numFmtId="0" fontId="0" fillId="4" borderId="18" xfId="0" applyFill="1" applyBorder="1" applyAlignment="1" applyProtection="1">
      <alignment vertical="center"/>
    </xf>
    <xf numFmtId="0" fontId="0" fillId="4" borderId="19" xfId="0" applyFill="1" applyBorder="1" applyAlignment="1" applyProtection="1">
      <alignment vertical="center"/>
    </xf>
    <xf numFmtId="8" fontId="16" fillId="3" borderId="11" xfId="0" applyNumberFormat="1" applyFont="1" applyFill="1" applyBorder="1" applyAlignment="1" applyProtection="1">
      <alignment horizontal="left" vertical="center"/>
    </xf>
    <xf numFmtId="8" fontId="3" fillId="3" borderId="12" xfId="0" applyNumberFormat="1" applyFont="1" applyFill="1" applyBorder="1" applyAlignment="1" applyProtection="1">
      <alignment horizontal="center" vertical="center"/>
    </xf>
    <xf numFmtId="0" fontId="3" fillId="3" borderId="12" xfId="0" applyFont="1" applyFill="1" applyBorder="1" applyAlignment="1" applyProtection="1">
      <alignment horizontal="center" vertical="center" wrapText="1"/>
    </xf>
    <xf numFmtId="8" fontId="16" fillId="3" borderId="12" xfId="0" applyNumberFormat="1" applyFont="1" applyFill="1" applyBorder="1" applyAlignment="1" applyProtection="1">
      <alignment horizontal="right" vertical="center"/>
    </xf>
    <xf numFmtId="8" fontId="16" fillId="3" borderId="12" xfId="0" applyNumberFormat="1" applyFont="1" applyFill="1" applyBorder="1" applyAlignment="1" applyProtection="1">
      <alignment horizontal="center" vertical="center"/>
    </xf>
    <xf numFmtId="8" fontId="16" fillId="3" borderId="13" xfId="0" applyNumberFormat="1" applyFont="1" applyFill="1" applyBorder="1" applyAlignment="1" applyProtection="1">
      <alignment horizontal="center" vertical="center"/>
    </xf>
    <xf numFmtId="0" fontId="15" fillId="2" borderId="16" xfId="0" applyFont="1" applyFill="1" applyBorder="1" applyAlignment="1" applyProtection="1"/>
    <xf numFmtId="0" fontId="1" fillId="2" borderId="0" xfId="0" applyFont="1" applyFill="1" applyBorder="1" applyAlignment="1" applyProtection="1">
      <alignment horizontal="left"/>
    </xf>
    <xf numFmtId="0" fontId="1" fillId="2" borderId="0" xfId="0" applyFont="1" applyFill="1" applyBorder="1" applyAlignment="1" applyProtection="1"/>
    <xf numFmtId="0" fontId="1" fillId="2" borderId="10" xfId="0" applyFont="1" applyFill="1" applyBorder="1" applyAlignment="1" applyProtection="1"/>
    <xf numFmtId="0" fontId="4" fillId="2" borderId="0" xfId="0" applyFont="1" applyFill="1" applyAlignment="1" applyProtection="1"/>
    <xf numFmtId="0" fontId="4" fillId="2" borderId="0" xfId="0" applyFont="1" applyFill="1" applyBorder="1" applyAlignment="1" applyProtection="1">
      <alignment horizontal="right"/>
    </xf>
    <xf numFmtId="165" fontId="2" fillId="2" borderId="0" xfId="0" applyNumberFormat="1" applyFont="1" applyFill="1" applyAlignment="1" applyProtection="1">
      <alignment horizontal="right"/>
    </xf>
    <xf numFmtId="165" fontId="2" fillId="2" borderId="0" xfId="0" applyNumberFormat="1" applyFont="1" applyFill="1" applyAlignment="1" applyProtection="1">
      <alignment horizontal="left"/>
    </xf>
    <xf numFmtId="0" fontId="2" fillId="2" borderId="0" xfId="0" applyFont="1" applyFill="1" applyAlignment="1" applyProtection="1"/>
    <xf numFmtId="0" fontId="16" fillId="3" borderId="1" xfId="0" applyFont="1" applyFill="1" applyBorder="1" applyAlignment="1" applyProtection="1">
      <alignment horizontal="center" vertical="center"/>
    </xf>
    <xf numFmtId="0" fontId="16" fillId="3" borderId="15" xfId="0" applyFont="1" applyFill="1" applyBorder="1" applyAlignment="1" applyProtection="1">
      <alignment horizontal="center" vertical="center"/>
    </xf>
    <xf numFmtId="0" fontId="16" fillId="3" borderId="12" xfId="0" applyFont="1" applyFill="1" applyBorder="1" applyAlignment="1" applyProtection="1">
      <alignment horizontal="center" vertical="center" wrapText="1"/>
    </xf>
    <xf numFmtId="0" fontId="16" fillId="3" borderId="13" xfId="0" applyFont="1" applyFill="1" applyBorder="1" applyAlignment="1" applyProtection="1">
      <alignment horizontal="center" vertical="center" wrapText="1"/>
    </xf>
    <xf numFmtId="8" fontId="18" fillId="3" borderId="11" xfId="0" applyNumberFormat="1" applyFont="1" applyFill="1" applyBorder="1" applyAlignment="1" applyProtection="1">
      <alignment horizontal="center" vertical="center" wrapText="1"/>
    </xf>
    <xf numFmtId="0" fontId="1" fillId="2" borderId="16" xfId="0" applyNumberFormat="1" applyFont="1" applyFill="1" applyBorder="1" applyAlignment="1" applyProtection="1">
      <alignment horizontal="left" vertical="center" wrapText="1"/>
    </xf>
    <xf numFmtId="0" fontId="0" fillId="2" borderId="0" xfId="0" applyFill="1" applyBorder="1" applyAlignment="1" applyProtection="1">
      <alignment horizontal="left" vertical="center"/>
    </xf>
    <xf numFmtId="0" fontId="0" fillId="2" borderId="0" xfId="0" applyFill="1" applyBorder="1" applyAlignment="1" applyProtection="1">
      <alignment horizontal="left" vertical="center" wrapText="1"/>
    </xf>
    <xf numFmtId="0" fontId="4" fillId="2" borderId="16" xfId="0" applyNumberFormat="1" applyFont="1" applyFill="1" applyBorder="1" applyAlignment="1" applyProtection="1">
      <alignment horizontal="left" vertical="center" wrapText="1"/>
    </xf>
    <xf numFmtId="0" fontId="4" fillId="2" borderId="0" xfId="0" applyNumberFormat="1" applyFont="1" applyFill="1" applyBorder="1" applyAlignment="1" applyProtection="1">
      <alignment horizontal="left" vertical="center" wrapText="1"/>
    </xf>
    <xf numFmtId="0" fontId="4" fillId="2" borderId="0" xfId="0" applyFont="1" applyFill="1" applyBorder="1" applyAlignment="1" applyProtection="1">
      <alignment horizontal="center" vertical="center" wrapText="1"/>
    </xf>
    <xf numFmtId="0" fontId="2" fillId="2" borderId="0" xfId="0" applyFont="1" applyFill="1" applyAlignment="1" applyProtection="1">
      <alignment horizontal="center" vertical="center"/>
    </xf>
    <xf numFmtId="0" fontId="1" fillId="2" borderId="16" xfId="0" applyNumberFormat="1" applyFont="1" applyFill="1" applyBorder="1" applyAlignment="1" applyProtection="1">
      <alignment horizontal="left" vertical="center"/>
    </xf>
    <xf numFmtId="0" fontId="4" fillId="2" borderId="0" xfId="0" applyFont="1" applyFill="1" applyBorder="1" applyAlignment="1" applyProtection="1">
      <alignment horizontal="center" vertical="center" wrapText="1"/>
    </xf>
    <xf numFmtId="8" fontId="1" fillId="2" borderId="33" xfId="0" applyNumberFormat="1" applyFont="1" applyFill="1" applyBorder="1" applyAlignment="1" applyProtection="1">
      <alignment horizontal="left" vertical="center"/>
    </xf>
    <xf numFmtId="8" fontId="1" fillId="2" borderId="34" xfId="0" applyNumberFormat="1" applyFont="1" applyFill="1" applyBorder="1" applyAlignment="1" applyProtection="1">
      <alignment horizontal="left" vertical="center"/>
    </xf>
    <xf numFmtId="164" fontId="1" fillId="2" borderId="34" xfId="0" applyNumberFormat="1" applyFont="1" applyFill="1" applyBorder="1" applyAlignment="1" applyProtection="1">
      <alignment horizontal="center" vertical="center"/>
    </xf>
    <xf numFmtId="164" fontId="1" fillId="2" borderId="35" xfId="0" applyNumberFormat="1" applyFont="1" applyFill="1" applyBorder="1" applyAlignment="1" applyProtection="1">
      <alignment horizontal="center" vertical="center"/>
    </xf>
    <xf numFmtId="0" fontId="4" fillId="2" borderId="0" xfId="0" applyFont="1" applyFill="1" applyBorder="1" applyAlignment="1" applyProtection="1">
      <alignment horizontal="center" vertical="center" wrapText="1"/>
    </xf>
    <xf numFmtId="0" fontId="1" fillId="2" borderId="16" xfId="0" applyNumberFormat="1" applyFont="1" applyFill="1" applyBorder="1" applyAlignment="1" applyProtection="1">
      <alignment horizontal="left" vertical="center" wrapText="1"/>
    </xf>
    <xf numFmtId="0" fontId="1" fillId="2" borderId="0" xfId="0" applyNumberFormat="1" applyFont="1" applyFill="1" applyBorder="1" applyAlignment="1" applyProtection="1">
      <alignment horizontal="left" vertical="center" wrapText="1"/>
    </xf>
    <xf numFmtId="0" fontId="1" fillId="2" borderId="27" xfId="0" applyNumberFormat="1" applyFont="1" applyFill="1" applyBorder="1" applyAlignment="1" applyProtection="1">
      <alignment horizontal="left" vertical="center" wrapText="1"/>
    </xf>
    <xf numFmtId="0" fontId="2" fillId="2" borderId="0" xfId="0" applyFont="1" applyFill="1" applyAlignment="1" applyProtection="1">
      <alignment horizontal="center" vertical="center"/>
    </xf>
    <xf numFmtId="0" fontId="19" fillId="2" borderId="14" xfId="0" applyFont="1" applyFill="1" applyBorder="1" applyAlignment="1" applyProtection="1">
      <alignment horizontal="center" vertical="center"/>
    </xf>
    <xf numFmtId="0" fontId="19" fillId="2" borderId="1" xfId="0" applyFont="1" applyFill="1" applyBorder="1" applyAlignment="1" applyProtection="1">
      <alignment horizontal="center" vertical="center"/>
    </xf>
    <xf numFmtId="0" fontId="19" fillId="2" borderId="15" xfId="0" applyFont="1" applyFill="1" applyBorder="1" applyAlignment="1" applyProtection="1">
      <alignment horizontal="center" vertical="center"/>
    </xf>
    <xf numFmtId="0" fontId="14" fillId="2" borderId="11" xfId="0" applyFont="1" applyFill="1" applyBorder="1" applyAlignment="1" applyProtection="1">
      <alignment horizontal="left" vertical="center" wrapText="1"/>
    </xf>
    <xf numFmtId="0" fontId="14" fillId="2" borderId="12" xfId="0" applyFont="1" applyFill="1" applyBorder="1" applyAlignment="1" applyProtection="1">
      <alignment horizontal="left" vertical="center" wrapText="1"/>
    </xf>
    <xf numFmtId="0" fontId="14" fillId="2" borderId="13" xfId="0" applyFont="1" applyFill="1" applyBorder="1" applyAlignment="1" applyProtection="1">
      <alignment horizontal="left" vertical="center" wrapText="1"/>
    </xf>
    <xf numFmtId="0" fontId="8" fillId="2" borderId="17" xfId="0" applyFont="1" applyFill="1" applyBorder="1" applyAlignment="1" applyProtection="1">
      <alignment horizontal="left" vertical="center" wrapText="1"/>
    </xf>
    <xf numFmtId="0" fontId="8" fillId="2" borderId="18" xfId="0" applyFont="1" applyFill="1" applyBorder="1" applyAlignment="1" applyProtection="1">
      <alignment horizontal="left" vertical="center" wrapText="1"/>
    </xf>
    <xf numFmtId="0" fontId="8" fillId="2" borderId="19" xfId="0" applyFont="1" applyFill="1" applyBorder="1" applyAlignment="1" applyProtection="1">
      <alignment horizontal="left" vertical="center" wrapText="1"/>
    </xf>
    <xf numFmtId="0" fontId="0" fillId="2" borderId="0" xfId="0" applyFill="1" applyBorder="1" applyAlignment="1" applyProtection="1">
      <alignment horizontal="left" vertical="center"/>
    </xf>
    <xf numFmtId="0" fontId="0" fillId="2" borderId="0" xfId="0" applyFill="1" applyBorder="1" applyAlignment="1" applyProtection="1">
      <alignment horizontal="left" vertical="center" wrapText="1"/>
    </xf>
    <xf numFmtId="0" fontId="4" fillId="2" borderId="16" xfId="0" applyNumberFormat="1" applyFont="1" applyFill="1" applyBorder="1" applyAlignment="1" applyProtection="1">
      <alignment horizontal="left" vertical="center" wrapText="1"/>
    </xf>
    <xf numFmtId="0" fontId="4" fillId="2" borderId="0" xfId="0" applyNumberFormat="1" applyFont="1" applyFill="1" applyBorder="1" applyAlignment="1" applyProtection="1">
      <alignment horizontal="left" vertical="center" wrapText="1"/>
    </xf>
    <xf numFmtId="8" fontId="1" fillId="2" borderId="30" xfId="0" applyNumberFormat="1" applyFont="1" applyFill="1" applyBorder="1" applyAlignment="1" applyProtection="1">
      <alignment horizontal="left" vertical="center" wrapText="1"/>
    </xf>
    <xf numFmtId="8" fontId="1" fillId="2" borderId="31" xfId="0" applyNumberFormat="1" applyFont="1" applyFill="1" applyBorder="1" applyAlignment="1" applyProtection="1">
      <alignment horizontal="left" vertical="center" wrapText="1"/>
    </xf>
    <xf numFmtId="8" fontId="1" fillId="2" borderId="21" xfId="0" applyNumberFormat="1" applyFont="1" applyFill="1" applyBorder="1" applyAlignment="1" applyProtection="1">
      <alignment horizontal="left" vertical="center"/>
    </xf>
    <xf numFmtId="8" fontId="1" fillId="2" borderId="22" xfId="0" applyNumberFormat="1" applyFont="1" applyFill="1" applyBorder="1" applyAlignment="1" applyProtection="1">
      <alignment horizontal="left" vertical="center"/>
    </xf>
    <xf numFmtId="8" fontId="4" fillId="2" borderId="24" xfId="0" applyNumberFormat="1" applyFont="1" applyFill="1" applyBorder="1" applyAlignment="1" applyProtection="1">
      <alignment horizontal="left" vertical="center"/>
    </xf>
    <xf numFmtId="8" fontId="4" fillId="2" borderId="25" xfId="0" applyNumberFormat="1" applyFont="1" applyFill="1" applyBorder="1" applyAlignment="1" applyProtection="1">
      <alignment horizontal="left" vertical="center"/>
    </xf>
    <xf numFmtId="8" fontId="17" fillId="3" borderId="17" xfId="0" applyNumberFormat="1" applyFont="1" applyFill="1" applyBorder="1" applyAlignment="1" applyProtection="1">
      <alignment horizontal="left" vertical="center" wrapText="1"/>
    </xf>
    <xf numFmtId="8" fontId="17" fillId="3" borderId="18" xfId="0" applyNumberFormat="1" applyFont="1" applyFill="1" applyBorder="1" applyAlignment="1" applyProtection="1">
      <alignment horizontal="left" vertical="center" wrapText="1"/>
    </xf>
    <xf numFmtId="8" fontId="12" fillId="5" borderId="11" xfId="0" applyNumberFormat="1" applyFont="1" applyFill="1" applyBorder="1" applyAlignment="1" applyProtection="1">
      <alignment horizontal="center" vertical="center" wrapText="1"/>
      <protection locked="0"/>
    </xf>
    <xf numFmtId="8" fontId="12" fillId="5" borderId="12" xfId="0" applyNumberFormat="1" applyFont="1" applyFill="1" applyBorder="1" applyAlignment="1" applyProtection="1">
      <alignment horizontal="center" vertical="center" wrapText="1"/>
      <protection locked="0"/>
    </xf>
    <xf numFmtId="8" fontId="12" fillId="5" borderId="13" xfId="0" applyNumberFormat="1" applyFont="1" applyFill="1" applyBorder="1" applyAlignment="1" applyProtection="1">
      <alignment horizontal="center" vertical="center" wrapText="1"/>
      <protection locked="0"/>
    </xf>
  </cellXfs>
  <cellStyles count="3">
    <cellStyle name="Currency" xfId="1" builtinId="4"/>
    <cellStyle name="Normal" xfId="0" builtinId="0"/>
    <cellStyle name="Normal 2 2" xfId="2"/>
  </cellStyles>
  <dxfs count="0"/>
  <tableStyles count="0" defaultTableStyle="TableStyleMedium9" defaultPivotStyle="PivotStyleLight16"/>
  <colors>
    <mruColors>
      <color rgb="FF326295"/>
      <color rgb="FFD9C89E"/>
      <color rgb="FFDAAA00"/>
      <color rgb="FF7A99A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85725</xdr:colOff>
          <xdr:row>26</xdr:row>
          <xdr:rowOff>38100</xdr:rowOff>
        </xdr:from>
        <xdr:to>
          <xdr:col>27</xdr:col>
          <xdr:colOff>424392</xdr:colOff>
          <xdr:row>30</xdr:row>
          <xdr:rowOff>66675</xdr:rowOff>
        </xdr:to>
        <xdr:sp macro="" textlink="">
          <xdr:nvSpPr>
            <xdr:cNvPr id="1028" name="Object 4" hidden="1">
              <a:extLst>
                <a:ext uri="{63B3BB69-23CF-44E3-9099-C40C66FF867C}">
                  <a14:compatExt spid="_x0000_s1028"/>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fLock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oleObject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61"/>
  <sheetViews>
    <sheetView tabSelected="1" zoomScale="90" zoomScaleNormal="90" zoomScaleSheetLayoutView="115" workbookViewId="0">
      <selection activeCell="B2" sqref="B2:D2"/>
    </sheetView>
  </sheetViews>
  <sheetFormatPr defaultColWidth="9.140625" defaultRowHeight="14.25" zeroHeight="1" x14ac:dyDescent="0.25"/>
  <cols>
    <col min="1" max="1" width="39.7109375" style="62" customWidth="1"/>
    <col min="2" max="2" width="12.7109375" style="62" customWidth="1"/>
    <col min="3" max="3" width="13.140625" style="62" customWidth="1"/>
    <col min="4" max="4" width="12.42578125" style="62" customWidth="1"/>
    <col min="5" max="5" width="16.7109375" style="63" customWidth="1"/>
    <col min="6" max="8" width="14.28515625" style="63" customWidth="1"/>
    <col min="9" max="9" width="34.28515625" style="5" hidden="1" customWidth="1"/>
    <col min="10" max="10" width="31.140625" style="4" hidden="1" customWidth="1"/>
    <col min="11" max="11" width="12.140625" style="4" hidden="1" customWidth="1"/>
    <col min="12" max="12" width="21.42578125" style="4" hidden="1" customWidth="1"/>
    <col min="13" max="15" width="11.7109375" style="4" hidden="1" customWidth="1"/>
    <col min="16" max="16" width="21.42578125" style="4" hidden="1" customWidth="1"/>
    <col min="17" max="19" width="11.7109375" style="4" hidden="1" customWidth="1"/>
    <col min="20" max="20" width="21.42578125" style="4" hidden="1" customWidth="1"/>
    <col min="21" max="22" width="11.7109375" style="4" hidden="1" customWidth="1"/>
    <col min="23" max="23" width="9.140625" style="4" hidden="1" customWidth="1"/>
    <col min="24" max="24" width="21.42578125" style="4" hidden="1" customWidth="1"/>
    <col min="25" max="26" width="9.140625" style="4" hidden="1" customWidth="1"/>
    <col min="27" max="30" width="9.140625" style="4" customWidth="1"/>
    <col min="31" max="16384" width="9.140625" style="4"/>
  </cols>
  <sheetData>
    <row r="1" spans="1:31" ht="30" customHeight="1" thickBot="1" x14ac:dyDescent="0.35">
      <c r="A1" s="130" t="s">
        <v>7</v>
      </c>
      <c r="B1" s="131"/>
      <c r="C1" s="131"/>
      <c r="D1" s="131"/>
      <c r="E1" s="131"/>
      <c r="F1" s="131"/>
      <c r="G1" s="131"/>
      <c r="H1" s="132"/>
      <c r="I1" s="3"/>
    </row>
    <row r="2" spans="1:31" ht="26.25" customHeight="1" thickBot="1" x14ac:dyDescent="0.3">
      <c r="A2" s="111" t="s">
        <v>21</v>
      </c>
      <c r="B2" s="151" t="s">
        <v>55</v>
      </c>
      <c r="C2" s="152"/>
      <c r="D2" s="152"/>
      <c r="E2" s="151" t="s">
        <v>48</v>
      </c>
      <c r="F2" s="153"/>
      <c r="G2" s="109" t="s">
        <v>3</v>
      </c>
      <c r="H2" s="110" t="s">
        <v>12</v>
      </c>
      <c r="J2" s="117" t="s">
        <v>47</v>
      </c>
      <c r="K2" s="117"/>
      <c r="L2" s="6" t="s">
        <v>16</v>
      </c>
      <c r="M2" s="7" t="s">
        <v>3</v>
      </c>
      <c r="N2" s="8" t="s">
        <v>12</v>
      </c>
      <c r="O2" s="117"/>
      <c r="P2" s="6" t="s">
        <v>15</v>
      </c>
      <c r="Q2" s="7" t="s">
        <v>3</v>
      </c>
      <c r="R2" s="8" t="s">
        <v>12</v>
      </c>
      <c r="S2" s="117"/>
      <c r="T2" s="6" t="s">
        <v>17</v>
      </c>
      <c r="U2" s="7" t="s">
        <v>3</v>
      </c>
      <c r="V2" s="8" t="s">
        <v>12</v>
      </c>
      <c r="W2" s="117"/>
      <c r="X2" s="6" t="s">
        <v>37</v>
      </c>
      <c r="Y2" s="7" t="s">
        <v>3</v>
      </c>
      <c r="Z2" s="8" t="s">
        <v>12</v>
      </c>
      <c r="AA2" s="117"/>
      <c r="AB2" s="117"/>
      <c r="AC2" s="117"/>
      <c r="AD2" s="117"/>
      <c r="AE2" s="117"/>
    </row>
    <row r="3" spans="1:31" ht="18.75" customHeight="1" x14ac:dyDescent="0.25">
      <c r="A3" s="143" t="str">
        <f>CONCATENATE(B2," Monthly Premium")</f>
        <v>Employee + Children Monthly Premium</v>
      </c>
      <c r="B3" s="144"/>
      <c r="C3" s="144"/>
      <c r="D3" s="144"/>
      <c r="E3" s="144"/>
      <c r="F3" s="144"/>
      <c r="G3" s="88">
        <f>VLOOKUP($B$2,$L$3:$N$7,2,FALSE)</f>
        <v>161.97999999999999</v>
      </c>
      <c r="H3" s="89">
        <f>VLOOKUP($B$2,$L$3:$N$7,3,FALSE)</f>
        <v>10</v>
      </c>
      <c r="J3" s="9" t="s">
        <v>48</v>
      </c>
      <c r="K3" s="9"/>
      <c r="L3" s="10" t="s">
        <v>14</v>
      </c>
      <c r="M3" s="117">
        <v>73.63</v>
      </c>
      <c r="N3" s="11">
        <v>10</v>
      </c>
      <c r="O3" s="117"/>
      <c r="P3" s="10" t="str">
        <f>L3</f>
        <v>Employee Only</v>
      </c>
      <c r="Q3" s="117">
        <v>500</v>
      </c>
      <c r="R3" s="11">
        <v>1100</v>
      </c>
      <c r="S3" s="117"/>
      <c r="T3" s="10" t="str">
        <f>L3</f>
        <v>Employee Only</v>
      </c>
      <c r="U3" s="117">
        <v>2000</v>
      </c>
      <c r="V3" s="11">
        <v>3200</v>
      </c>
      <c r="W3" s="117"/>
      <c r="X3" s="10" t="str">
        <f>P3</f>
        <v>Employee Only</v>
      </c>
      <c r="Y3" s="117"/>
      <c r="Z3" s="11">
        <v>500</v>
      </c>
      <c r="AA3" s="117"/>
      <c r="AB3" s="117"/>
      <c r="AC3" s="117"/>
      <c r="AD3" s="117"/>
      <c r="AE3" s="117"/>
    </row>
    <row r="4" spans="1:31" ht="18.75" customHeight="1" x14ac:dyDescent="0.25">
      <c r="A4" s="145" t="str">
        <f>CONCATENATE("Deductible for ",B2)</f>
        <v>Deductible for Employee + Children</v>
      </c>
      <c r="B4" s="146"/>
      <c r="C4" s="146"/>
      <c r="D4" s="146"/>
      <c r="E4" s="146"/>
      <c r="F4" s="146"/>
      <c r="G4" s="12">
        <f>VLOOKUP($B$2,$P$3:$R$7,2,FALSE)</f>
        <v>1500</v>
      </c>
      <c r="H4" s="13">
        <f>VLOOKUP($B$2,$P$3:$R$7,3,FALSE)</f>
        <v>2200</v>
      </c>
      <c r="J4" s="14" t="s">
        <v>49</v>
      </c>
      <c r="K4" s="14"/>
      <c r="L4" s="10" t="s">
        <v>20</v>
      </c>
      <c r="M4" s="117">
        <v>169.34</v>
      </c>
      <c r="N4" s="11">
        <v>10</v>
      </c>
      <c r="O4" s="117"/>
      <c r="P4" s="10" t="str">
        <f>L4</f>
        <v>Employee + Spouse</v>
      </c>
      <c r="Q4" s="117">
        <v>1000</v>
      </c>
      <c r="R4" s="11">
        <v>2200</v>
      </c>
      <c r="S4" s="117"/>
      <c r="T4" s="10" t="str">
        <f>L4</f>
        <v>Employee + Spouse</v>
      </c>
      <c r="U4" s="117">
        <v>4000</v>
      </c>
      <c r="V4" s="11">
        <v>6400</v>
      </c>
      <c r="W4" s="117"/>
      <c r="X4" s="10" t="str">
        <f>P4</f>
        <v>Employee + Spouse</v>
      </c>
      <c r="Y4" s="117"/>
      <c r="Z4" s="11">
        <v>1000</v>
      </c>
      <c r="AA4" s="117"/>
      <c r="AB4" s="117"/>
      <c r="AC4" s="117"/>
      <c r="AD4" s="117"/>
      <c r="AE4" s="117"/>
    </row>
    <row r="5" spans="1:31" ht="18.75" customHeight="1" x14ac:dyDescent="0.25">
      <c r="A5" s="121"/>
      <c r="B5" s="122"/>
      <c r="C5" s="122"/>
      <c r="D5" s="122"/>
      <c r="E5" s="122"/>
      <c r="F5" s="122"/>
      <c r="G5" s="123"/>
      <c r="H5" s="124"/>
      <c r="J5" s="14"/>
      <c r="K5" s="14"/>
      <c r="L5" s="10" t="s">
        <v>54</v>
      </c>
      <c r="M5" s="120">
        <v>161.97999999999999</v>
      </c>
      <c r="N5" s="11">
        <v>10</v>
      </c>
      <c r="O5" s="120"/>
      <c r="P5" s="10" t="str">
        <f>L5</f>
        <v xml:space="preserve">Employee + Child </v>
      </c>
      <c r="Q5" s="120">
        <v>1000</v>
      </c>
      <c r="R5" s="11">
        <v>2200</v>
      </c>
      <c r="S5" s="120"/>
      <c r="T5" s="10" t="str">
        <f>L5</f>
        <v xml:space="preserve">Employee + Child </v>
      </c>
      <c r="U5" s="120">
        <v>4000</v>
      </c>
      <c r="V5" s="11">
        <v>6400</v>
      </c>
      <c r="W5" s="120"/>
      <c r="X5" s="10" t="str">
        <f>L5</f>
        <v xml:space="preserve">Employee + Child </v>
      </c>
      <c r="Y5" s="120"/>
      <c r="Z5" s="11">
        <v>750</v>
      </c>
      <c r="AA5" s="120"/>
      <c r="AB5" s="120"/>
      <c r="AC5" s="120"/>
      <c r="AD5" s="120"/>
      <c r="AE5" s="120"/>
    </row>
    <row r="6" spans="1:31" ht="18.75" customHeight="1" thickBot="1" x14ac:dyDescent="0.3">
      <c r="A6" s="147" t="str">
        <f>CONCATENATE("Out of Pocket Maximum for ",B2)</f>
        <v>Out of Pocket Maximum for Employee + Children</v>
      </c>
      <c r="B6" s="148"/>
      <c r="C6" s="148"/>
      <c r="D6" s="148"/>
      <c r="E6" s="148"/>
      <c r="F6" s="148"/>
      <c r="G6" s="15">
        <f>VLOOKUP($B$2,$T$3:$V$7,2,FALSE)</f>
        <v>6000</v>
      </c>
      <c r="H6" s="16">
        <f>VLOOKUP($B$2,$T$3:$V$7,3,FALSE)</f>
        <v>6400</v>
      </c>
      <c r="J6" s="14"/>
      <c r="K6" s="14"/>
      <c r="L6" s="10" t="s">
        <v>55</v>
      </c>
      <c r="M6" s="117">
        <v>161.97999999999999</v>
      </c>
      <c r="N6" s="11">
        <v>10</v>
      </c>
      <c r="O6" s="117"/>
      <c r="P6" s="10" t="s">
        <v>55</v>
      </c>
      <c r="Q6" s="117">
        <v>1500</v>
      </c>
      <c r="R6" s="11">
        <v>2200</v>
      </c>
      <c r="S6" s="117"/>
      <c r="T6" s="10" t="str">
        <f>L6</f>
        <v>Employee + Children</v>
      </c>
      <c r="U6" s="117">
        <v>6000</v>
      </c>
      <c r="V6" s="11">
        <v>6400</v>
      </c>
      <c r="W6" s="117"/>
      <c r="X6" s="10" t="str">
        <f>P6</f>
        <v>Employee + Children</v>
      </c>
      <c r="Y6" s="117"/>
      <c r="Z6" s="11">
        <v>750</v>
      </c>
      <c r="AA6" s="117"/>
      <c r="AB6" s="117"/>
      <c r="AC6" s="117"/>
      <c r="AD6" s="117"/>
      <c r="AE6" s="117"/>
    </row>
    <row r="7" spans="1:31" s="22" customFormat="1" ht="15" customHeight="1" thickBot="1" x14ac:dyDescent="0.3">
      <c r="A7" s="17"/>
      <c r="B7" s="18"/>
      <c r="C7" s="18"/>
      <c r="D7" s="18"/>
      <c r="E7" s="19"/>
      <c r="F7" s="20"/>
      <c r="G7" s="20"/>
      <c r="H7" s="21"/>
      <c r="J7" s="23"/>
      <c r="K7" s="23"/>
      <c r="L7" s="24" t="s">
        <v>19</v>
      </c>
      <c r="M7" s="25">
        <v>268.74</v>
      </c>
      <c r="N7" s="26">
        <v>10</v>
      </c>
      <c r="O7" s="117"/>
      <c r="P7" s="24" t="str">
        <f>L7</f>
        <v>Employee + Family</v>
      </c>
      <c r="Q7" s="25">
        <v>1500</v>
      </c>
      <c r="R7" s="26">
        <v>2200</v>
      </c>
      <c r="S7" s="117"/>
      <c r="T7" s="24" t="str">
        <f>L7</f>
        <v>Employee + Family</v>
      </c>
      <c r="U7" s="25">
        <v>6000</v>
      </c>
      <c r="V7" s="26">
        <v>6400</v>
      </c>
      <c r="W7" s="117"/>
      <c r="X7" s="24" t="str">
        <f>P7</f>
        <v>Employee + Family</v>
      </c>
      <c r="Y7" s="25"/>
      <c r="Z7" s="26">
        <v>1250</v>
      </c>
      <c r="AA7" s="117"/>
      <c r="AB7" s="117"/>
      <c r="AC7" s="117"/>
      <c r="AD7" s="117"/>
      <c r="AE7" s="117"/>
    </row>
    <row r="8" spans="1:31" s="22" customFormat="1" ht="85.5" customHeight="1" thickBot="1" x14ac:dyDescent="0.35">
      <c r="A8" s="133" t="s">
        <v>43</v>
      </c>
      <c r="B8" s="134"/>
      <c r="C8" s="134"/>
      <c r="D8" s="134"/>
      <c r="E8" s="134"/>
      <c r="F8" s="134"/>
      <c r="G8" s="134"/>
      <c r="H8" s="135"/>
      <c r="I8" s="27"/>
      <c r="J8" s="117"/>
      <c r="K8" s="117"/>
      <c r="L8" s="117"/>
      <c r="M8" s="117"/>
      <c r="N8" s="117"/>
      <c r="O8" s="117"/>
      <c r="P8" s="117"/>
      <c r="Q8" s="117"/>
      <c r="R8" s="117"/>
      <c r="S8" s="117"/>
      <c r="T8" s="117"/>
      <c r="U8" s="117"/>
      <c r="V8" s="117"/>
      <c r="W8" s="117"/>
      <c r="X8" s="117"/>
      <c r="Y8" s="117"/>
      <c r="Z8" s="117"/>
      <c r="AA8" s="117"/>
      <c r="AB8" s="117"/>
      <c r="AC8" s="117"/>
      <c r="AD8" s="117"/>
      <c r="AE8" s="117"/>
    </row>
    <row r="9" spans="1:31" ht="19.5" customHeight="1" thickBot="1" x14ac:dyDescent="0.3">
      <c r="A9" s="92" t="str">
        <f>CONCATENATE(B2," Utilization")</f>
        <v>Employee + Children Utilization</v>
      </c>
      <c r="B9" s="93"/>
      <c r="C9" s="93"/>
      <c r="D9" s="93"/>
      <c r="E9" s="94"/>
      <c r="F9" s="95" t="s">
        <v>18</v>
      </c>
      <c r="G9" s="96" t="s">
        <v>3</v>
      </c>
      <c r="H9" s="97" t="s">
        <v>12</v>
      </c>
      <c r="I9" s="28"/>
      <c r="J9" s="117"/>
      <c r="K9" s="117"/>
      <c r="L9" s="117"/>
      <c r="M9" s="117"/>
      <c r="N9" s="117"/>
      <c r="O9" s="117"/>
      <c r="P9" s="117"/>
      <c r="Q9" s="117"/>
      <c r="R9" s="117"/>
      <c r="S9" s="117"/>
      <c r="T9" s="117"/>
      <c r="U9" s="117"/>
      <c r="V9" s="117"/>
      <c r="W9" s="117"/>
      <c r="X9" s="117"/>
      <c r="Y9" s="117"/>
      <c r="Z9" s="117"/>
      <c r="AA9" s="117"/>
      <c r="AB9" s="117"/>
      <c r="AC9" s="117"/>
      <c r="AD9" s="117"/>
      <c r="AE9" s="117"/>
    </row>
    <row r="10" spans="1:31" ht="15" customHeight="1" x14ac:dyDescent="0.3">
      <c r="A10" s="29" t="s">
        <v>22</v>
      </c>
      <c r="B10" s="30"/>
      <c r="C10" s="30"/>
      <c r="D10" s="30"/>
      <c r="E10" s="31"/>
      <c r="F10" s="32"/>
      <c r="G10" s="32"/>
      <c r="H10" s="33"/>
      <c r="I10" s="34"/>
      <c r="J10" s="125" t="s">
        <v>22</v>
      </c>
      <c r="K10" s="125"/>
      <c r="L10" s="117"/>
      <c r="M10" s="117"/>
      <c r="N10" s="117"/>
      <c r="O10" s="117"/>
      <c r="P10" s="117"/>
      <c r="Q10" s="117"/>
      <c r="R10" s="117"/>
      <c r="S10" s="117"/>
      <c r="T10" s="117"/>
      <c r="U10" s="117"/>
      <c r="V10" s="117"/>
      <c r="W10" s="117"/>
      <c r="X10" s="117"/>
      <c r="Y10" s="117"/>
      <c r="Z10" s="117"/>
      <c r="AA10" s="117"/>
      <c r="AB10" s="117"/>
      <c r="AC10" s="117"/>
      <c r="AD10" s="117"/>
      <c r="AE10" s="117"/>
    </row>
    <row r="11" spans="1:31" ht="15" customHeight="1" x14ac:dyDescent="0.3">
      <c r="A11" s="126" t="s">
        <v>23</v>
      </c>
      <c r="B11" s="127"/>
      <c r="C11" s="127"/>
      <c r="D11" s="127"/>
      <c r="E11" s="31"/>
      <c r="F11" s="1"/>
      <c r="G11" s="64">
        <f>IF(F11&gt;0,F11*J11,F11)</f>
        <v>0</v>
      </c>
      <c r="H11" s="65">
        <f>IF(F11&gt;0,K11*F11,F11)</f>
        <v>0</v>
      </c>
      <c r="I11" s="35"/>
      <c r="J11" s="69">
        <v>25</v>
      </c>
      <c r="K11" s="70">
        <v>172</v>
      </c>
      <c r="L11" s="117"/>
      <c r="M11" s="117"/>
      <c r="N11" s="117"/>
      <c r="O11" s="117"/>
      <c r="P11" s="117"/>
      <c r="Q11" s="117"/>
      <c r="R11" s="117"/>
      <c r="S11" s="117"/>
      <c r="T11" s="117"/>
      <c r="U11" s="117"/>
      <c r="V11" s="117"/>
      <c r="W11" s="117"/>
      <c r="X11" s="117"/>
      <c r="Y11" s="117"/>
      <c r="Z11" s="117"/>
      <c r="AA11" s="117"/>
      <c r="AB11" s="117"/>
      <c r="AC11" s="117"/>
      <c r="AD11" s="117"/>
      <c r="AE11" s="117"/>
    </row>
    <row r="12" spans="1:31" ht="15" customHeight="1" x14ac:dyDescent="0.3">
      <c r="A12" s="115"/>
      <c r="B12" s="31"/>
      <c r="C12" s="31"/>
      <c r="D12" s="31"/>
      <c r="E12" s="31"/>
      <c r="F12" s="14"/>
      <c r="G12" s="64"/>
      <c r="H12" s="65"/>
      <c r="I12" s="14"/>
      <c r="J12" s="117"/>
      <c r="K12" s="117"/>
      <c r="L12" s="117"/>
      <c r="M12" s="117"/>
      <c r="N12" s="117"/>
      <c r="O12" s="117"/>
      <c r="P12" s="117"/>
      <c r="Q12" s="117"/>
      <c r="R12" s="117"/>
      <c r="S12" s="117"/>
      <c r="T12" s="117"/>
      <c r="U12" s="117"/>
      <c r="V12" s="117"/>
      <c r="W12" s="117"/>
      <c r="X12" s="117"/>
      <c r="Y12" s="117"/>
      <c r="Z12" s="117"/>
      <c r="AA12" s="117"/>
      <c r="AB12" s="117"/>
      <c r="AC12" s="117"/>
      <c r="AD12" s="117"/>
      <c r="AE12" s="117"/>
    </row>
    <row r="13" spans="1:31" ht="15" customHeight="1" x14ac:dyDescent="0.3">
      <c r="A13" s="37" t="s">
        <v>4</v>
      </c>
      <c r="B13" s="31"/>
      <c r="C13" s="31"/>
      <c r="D13" s="31"/>
      <c r="E13" s="31"/>
      <c r="F13" s="14"/>
      <c r="G13" s="64"/>
      <c r="H13" s="65"/>
      <c r="I13" s="14"/>
      <c r="J13" s="125" t="s">
        <v>25</v>
      </c>
      <c r="K13" s="125"/>
      <c r="L13" s="117"/>
      <c r="M13" s="117"/>
      <c r="N13" s="117"/>
      <c r="O13" s="117"/>
      <c r="P13" s="117"/>
      <c r="Q13" s="117"/>
      <c r="R13" s="117"/>
      <c r="S13" s="117"/>
      <c r="T13" s="117"/>
      <c r="U13" s="117"/>
      <c r="V13" s="117"/>
      <c r="W13" s="117"/>
      <c r="X13" s="117"/>
      <c r="Y13" s="117"/>
      <c r="Z13" s="117"/>
      <c r="AA13" s="117"/>
      <c r="AB13" s="117"/>
      <c r="AC13" s="117"/>
      <c r="AD13" s="117"/>
      <c r="AE13" s="117"/>
    </row>
    <row r="14" spans="1:31" ht="15" customHeight="1" x14ac:dyDescent="0.3">
      <c r="A14" s="126" t="s">
        <v>24</v>
      </c>
      <c r="B14" s="127"/>
      <c r="C14" s="127"/>
      <c r="D14" s="127"/>
      <c r="E14" s="128"/>
      <c r="F14" s="2"/>
      <c r="G14" s="64">
        <f>IF(F14&gt;0,F14*J14,F14)</f>
        <v>0</v>
      </c>
      <c r="H14" s="65">
        <v>0</v>
      </c>
      <c r="I14" s="38"/>
      <c r="J14" s="71">
        <v>100</v>
      </c>
      <c r="K14" s="70">
        <v>1700</v>
      </c>
      <c r="L14" s="117"/>
      <c r="M14" s="117"/>
      <c r="N14" s="117"/>
      <c r="O14" s="117"/>
      <c r="P14" s="117"/>
      <c r="Q14" s="117"/>
      <c r="R14" s="117"/>
      <c r="S14" s="117"/>
      <c r="T14" s="117"/>
      <c r="U14" s="117"/>
      <c r="V14" s="117"/>
      <c r="W14" s="117"/>
      <c r="X14" s="117"/>
      <c r="Y14" s="117"/>
      <c r="Z14" s="117"/>
      <c r="AA14" s="117"/>
      <c r="AB14" s="117"/>
      <c r="AC14" s="117"/>
      <c r="AD14" s="117"/>
      <c r="AE14" s="117"/>
    </row>
    <row r="15" spans="1:31" ht="15" customHeight="1" x14ac:dyDescent="0.3">
      <c r="A15" s="141" t="s">
        <v>26</v>
      </c>
      <c r="B15" s="142"/>
      <c r="C15" s="142"/>
      <c r="D15" s="142"/>
      <c r="E15" s="142"/>
      <c r="F15" s="14"/>
      <c r="G15" s="64">
        <f>IF(F14&gt;0,(K14*F14)-G14,F14)</f>
        <v>0</v>
      </c>
      <c r="H15" s="65">
        <f>IF(F14&gt;0,K14*F14,F14)</f>
        <v>0</v>
      </c>
      <c r="I15" s="14"/>
      <c r="J15" s="118"/>
      <c r="K15" s="118"/>
      <c r="L15" s="117"/>
      <c r="M15" s="117"/>
      <c r="N15" s="117"/>
      <c r="O15" s="117"/>
      <c r="P15" s="117"/>
      <c r="Q15" s="117"/>
      <c r="R15" s="117"/>
      <c r="S15" s="117"/>
      <c r="T15" s="117"/>
      <c r="U15" s="117"/>
      <c r="V15" s="117"/>
      <c r="W15" s="117"/>
      <c r="X15" s="117"/>
      <c r="Y15" s="117"/>
      <c r="Z15" s="117"/>
      <c r="AA15" s="117"/>
      <c r="AB15" s="117"/>
      <c r="AC15" s="117"/>
      <c r="AD15" s="117"/>
      <c r="AE15" s="117"/>
    </row>
    <row r="16" spans="1:31" ht="15" customHeight="1" x14ac:dyDescent="0.3">
      <c r="A16" s="115"/>
      <c r="B16" s="31"/>
      <c r="C16" s="31"/>
      <c r="D16" s="31"/>
      <c r="E16" s="31"/>
      <c r="F16" s="14"/>
      <c r="G16" s="64"/>
      <c r="H16" s="65"/>
      <c r="I16" s="14"/>
      <c r="J16" s="117"/>
      <c r="K16" s="117"/>
      <c r="L16" s="117"/>
      <c r="M16" s="117"/>
      <c r="N16" s="117"/>
      <c r="O16" s="117"/>
      <c r="P16" s="117"/>
      <c r="Q16" s="117"/>
      <c r="R16" s="117"/>
      <c r="S16" s="117"/>
      <c r="T16" s="117"/>
      <c r="U16" s="117"/>
      <c r="V16" s="117"/>
      <c r="W16" s="117"/>
      <c r="X16" s="117"/>
      <c r="Y16" s="117"/>
      <c r="Z16" s="117"/>
      <c r="AA16" s="117"/>
      <c r="AB16" s="117"/>
      <c r="AC16" s="117"/>
      <c r="AD16" s="117"/>
      <c r="AE16" s="117"/>
    </row>
    <row r="17" spans="1:31" ht="15" customHeight="1" x14ac:dyDescent="0.3">
      <c r="A17" s="37" t="s">
        <v>11</v>
      </c>
      <c r="B17" s="116"/>
      <c r="C17" s="39"/>
      <c r="D17" s="31"/>
      <c r="E17" s="31"/>
      <c r="F17" s="14"/>
      <c r="G17" s="64"/>
      <c r="H17" s="65"/>
      <c r="I17" s="14"/>
      <c r="J17" s="125" t="s">
        <v>11</v>
      </c>
      <c r="K17" s="125"/>
      <c r="L17" s="117"/>
      <c r="M17" s="117"/>
      <c r="N17" s="117"/>
      <c r="O17" s="117"/>
      <c r="P17" s="117"/>
      <c r="Q17" s="117"/>
      <c r="R17" s="117"/>
      <c r="S17" s="117"/>
      <c r="T17" s="117"/>
      <c r="U17" s="117"/>
      <c r="V17" s="117"/>
      <c r="W17" s="117"/>
      <c r="X17" s="117"/>
      <c r="Y17" s="117"/>
      <c r="Z17" s="117"/>
      <c r="AA17" s="117"/>
      <c r="AB17" s="117"/>
      <c r="AC17" s="117"/>
      <c r="AD17" s="117"/>
      <c r="AE17" s="117"/>
    </row>
    <row r="18" spans="1:31" ht="29.25" customHeight="1" x14ac:dyDescent="0.3">
      <c r="A18" s="126" t="s">
        <v>27</v>
      </c>
      <c r="B18" s="140"/>
      <c r="C18" s="140"/>
      <c r="D18" s="140"/>
      <c r="E18" s="139"/>
      <c r="F18" s="2">
        <v>0</v>
      </c>
      <c r="G18" s="64">
        <f>IF(F18&gt;0,F18*J18,F18)</f>
        <v>0</v>
      </c>
      <c r="H18" s="65">
        <f>IF(F18&gt;0,F18*K18,F18)</f>
        <v>0</v>
      </c>
      <c r="I18" s="38"/>
      <c r="J18" s="71">
        <v>15000</v>
      </c>
      <c r="K18" s="70">
        <v>15000</v>
      </c>
      <c r="L18" s="117"/>
      <c r="M18" s="117"/>
      <c r="N18" s="117"/>
      <c r="O18" s="117"/>
      <c r="P18" s="117"/>
      <c r="Q18" s="117"/>
      <c r="R18" s="117"/>
      <c r="S18" s="117"/>
      <c r="T18" s="117"/>
      <c r="U18" s="117"/>
      <c r="V18" s="117"/>
      <c r="W18" s="117"/>
      <c r="X18" s="117"/>
      <c r="Y18" s="117"/>
      <c r="Z18" s="117"/>
      <c r="AA18" s="117"/>
      <c r="AB18" s="117"/>
      <c r="AC18" s="117"/>
      <c r="AD18" s="117"/>
      <c r="AE18" s="117"/>
    </row>
    <row r="19" spans="1:31" ht="14.45" x14ac:dyDescent="0.3">
      <c r="A19" s="112"/>
      <c r="B19" s="114"/>
      <c r="C19" s="114"/>
      <c r="D19" s="114"/>
      <c r="E19" s="113"/>
      <c r="F19" s="14"/>
      <c r="G19" s="64"/>
      <c r="H19" s="65"/>
      <c r="I19" s="38"/>
      <c r="J19" s="117"/>
      <c r="K19" s="117"/>
      <c r="L19" s="117"/>
      <c r="M19" s="117"/>
      <c r="N19" s="117"/>
      <c r="O19" s="117"/>
      <c r="P19" s="117"/>
      <c r="Q19" s="117"/>
      <c r="R19" s="117"/>
      <c r="S19" s="117"/>
      <c r="T19" s="117"/>
      <c r="U19" s="117"/>
      <c r="V19" s="117"/>
      <c r="W19" s="117"/>
      <c r="X19" s="117"/>
      <c r="Y19" s="117"/>
      <c r="Z19" s="117"/>
      <c r="AA19" s="117"/>
      <c r="AB19" s="117"/>
      <c r="AC19" s="117"/>
      <c r="AD19" s="117"/>
      <c r="AE19" s="117"/>
    </row>
    <row r="20" spans="1:31" ht="15" customHeight="1" x14ac:dyDescent="0.25">
      <c r="A20" s="37" t="s">
        <v>29</v>
      </c>
      <c r="B20" s="31"/>
      <c r="C20" s="31"/>
      <c r="D20" s="31"/>
      <c r="E20" s="31"/>
      <c r="F20" s="14"/>
      <c r="G20" s="64"/>
      <c r="H20" s="65"/>
      <c r="I20" s="14"/>
      <c r="J20" s="125" t="s">
        <v>29</v>
      </c>
      <c r="K20" s="125"/>
      <c r="L20" s="117"/>
      <c r="M20" s="117"/>
      <c r="N20" s="117"/>
      <c r="O20" s="117"/>
      <c r="P20" s="117"/>
      <c r="Q20" s="117"/>
      <c r="R20" s="117"/>
      <c r="S20" s="117"/>
      <c r="T20" s="117"/>
      <c r="U20" s="117"/>
      <c r="V20" s="117"/>
      <c r="W20" s="117"/>
      <c r="X20" s="117"/>
      <c r="Y20" s="117"/>
      <c r="Z20" s="117"/>
      <c r="AA20" s="117"/>
      <c r="AB20" s="117"/>
      <c r="AC20" s="117"/>
      <c r="AD20" s="117"/>
      <c r="AE20" s="117"/>
    </row>
    <row r="21" spans="1:31" ht="15" customHeight="1" x14ac:dyDescent="0.25">
      <c r="A21" s="126" t="s">
        <v>30</v>
      </c>
      <c r="B21" s="127"/>
      <c r="C21" s="127"/>
      <c r="D21" s="127"/>
      <c r="E21" s="128"/>
      <c r="F21" s="2">
        <v>0</v>
      </c>
      <c r="G21" s="64">
        <v>0</v>
      </c>
      <c r="H21" s="65">
        <f>IF(F21&gt;0,F21*K21,F21)</f>
        <v>0</v>
      </c>
      <c r="I21" s="38"/>
      <c r="J21" s="72">
        <v>0</v>
      </c>
      <c r="K21" s="73">
        <v>150</v>
      </c>
      <c r="L21" s="117"/>
      <c r="M21" s="117"/>
      <c r="N21" s="117"/>
      <c r="O21" s="117"/>
      <c r="P21" s="117"/>
      <c r="Q21" s="117"/>
      <c r="R21" s="117"/>
      <c r="S21" s="117"/>
      <c r="T21" s="117"/>
      <c r="U21" s="117"/>
      <c r="V21" s="117"/>
      <c r="W21" s="117"/>
      <c r="X21" s="117"/>
      <c r="Y21" s="117"/>
      <c r="Z21" s="117"/>
      <c r="AA21" s="117"/>
      <c r="AB21" s="117"/>
      <c r="AC21" s="117"/>
      <c r="AD21" s="117"/>
      <c r="AE21" s="117"/>
    </row>
    <row r="22" spans="1:31" ht="15" customHeight="1" x14ac:dyDescent="0.25">
      <c r="A22" s="126" t="s">
        <v>31</v>
      </c>
      <c r="B22" s="127"/>
      <c r="C22" s="127"/>
      <c r="D22" s="127"/>
      <c r="E22" s="128"/>
      <c r="F22" s="2">
        <v>0</v>
      </c>
      <c r="G22" s="64">
        <f>IF(F22&gt;0,F22*J22,F22)</f>
        <v>0</v>
      </c>
      <c r="H22" s="65">
        <f>IF(F22&gt;0,F22*K22,F22)</f>
        <v>0</v>
      </c>
      <c r="I22" s="38"/>
      <c r="J22" s="74">
        <v>1500</v>
      </c>
      <c r="K22" s="75">
        <v>1500</v>
      </c>
      <c r="L22" s="117"/>
      <c r="M22" s="117"/>
      <c r="N22" s="117"/>
      <c r="O22" s="117"/>
      <c r="P22" s="117"/>
      <c r="Q22" s="117"/>
      <c r="R22" s="117"/>
      <c r="S22" s="117"/>
      <c r="T22" s="117"/>
      <c r="U22" s="117"/>
      <c r="V22" s="117"/>
      <c r="W22" s="117"/>
      <c r="X22" s="117"/>
      <c r="Y22" s="117"/>
      <c r="Z22" s="117"/>
      <c r="AA22" s="117"/>
      <c r="AB22" s="117"/>
      <c r="AC22" s="117"/>
      <c r="AD22" s="117"/>
      <c r="AE22" s="117"/>
    </row>
    <row r="23" spans="1:31" ht="15" customHeight="1" x14ac:dyDescent="0.25">
      <c r="A23" s="115"/>
      <c r="B23" s="31"/>
      <c r="C23" s="31"/>
      <c r="D23" s="31"/>
      <c r="E23" s="31"/>
      <c r="F23" s="14"/>
      <c r="G23" s="64"/>
      <c r="H23" s="65"/>
      <c r="I23" s="14"/>
      <c r="J23" s="118"/>
      <c r="K23" s="118"/>
    </row>
    <row r="24" spans="1:31" ht="29.25" customHeight="1" x14ac:dyDescent="0.25">
      <c r="A24" s="126" t="s">
        <v>28</v>
      </c>
      <c r="B24" s="127"/>
      <c r="C24" s="127"/>
      <c r="D24" s="127"/>
      <c r="E24" s="127"/>
      <c r="F24" s="66">
        <v>0</v>
      </c>
      <c r="G24" s="64">
        <f>F24</f>
        <v>0</v>
      </c>
      <c r="H24" s="65">
        <f>F24</f>
        <v>0</v>
      </c>
      <c r="I24" s="14"/>
      <c r="J24" s="118"/>
      <c r="K24" s="118"/>
    </row>
    <row r="25" spans="1:31" ht="15" customHeight="1" x14ac:dyDescent="0.25">
      <c r="A25" s="112"/>
      <c r="B25" s="39"/>
      <c r="C25" s="39"/>
      <c r="D25" s="39"/>
      <c r="E25" s="31"/>
      <c r="F25" s="32"/>
      <c r="G25" s="32"/>
      <c r="H25" s="33"/>
      <c r="I25" s="34"/>
      <c r="J25" s="118"/>
      <c r="K25" s="118"/>
    </row>
    <row r="26" spans="1:31" ht="15" customHeight="1" x14ac:dyDescent="0.25">
      <c r="A26" s="40" t="s">
        <v>52</v>
      </c>
      <c r="B26" s="39"/>
      <c r="C26" s="39"/>
      <c r="D26" s="39"/>
      <c r="E26" s="31"/>
      <c r="F26" s="32"/>
      <c r="G26" s="32"/>
      <c r="H26" s="33"/>
      <c r="I26" s="34"/>
      <c r="J26" s="129" t="s">
        <v>41</v>
      </c>
      <c r="K26" s="129"/>
    </row>
    <row r="27" spans="1:31" ht="15" customHeight="1" x14ac:dyDescent="0.25">
      <c r="A27" s="119" t="s">
        <v>53</v>
      </c>
      <c r="B27" s="39"/>
      <c r="C27" s="39"/>
      <c r="D27" s="39"/>
      <c r="E27" s="31"/>
      <c r="F27" s="1">
        <v>0</v>
      </c>
      <c r="G27" s="64">
        <f>IF(F27&gt;0,F27*J27,F27)</f>
        <v>0</v>
      </c>
      <c r="H27" s="65">
        <f>IF(F27&gt;0,F27*K27,F27)</f>
        <v>0</v>
      </c>
      <c r="I27" s="34"/>
      <c r="J27" s="76">
        <v>10</v>
      </c>
      <c r="K27" s="77">
        <v>0</v>
      </c>
    </row>
    <row r="28" spans="1:31" ht="15" customHeight="1" x14ac:dyDescent="0.25">
      <c r="A28" s="119" t="s">
        <v>44</v>
      </c>
      <c r="B28" s="31"/>
      <c r="C28" s="31"/>
      <c r="D28" s="31"/>
      <c r="E28" s="31"/>
      <c r="F28" s="1">
        <v>0</v>
      </c>
      <c r="G28" s="64">
        <f>IF(F28&gt;0,F28*J28,F28)</f>
        <v>0</v>
      </c>
      <c r="H28" s="65">
        <f>IF(F28&gt;0,F28*K28,F28)</f>
        <v>0</v>
      </c>
      <c r="I28" s="35"/>
      <c r="J28" s="76">
        <v>10</v>
      </c>
      <c r="K28" s="77">
        <v>20</v>
      </c>
      <c r="L28" s="68"/>
    </row>
    <row r="29" spans="1:31" ht="15" customHeight="1" x14ac:dyDescent="0.25">
      <c r="A29" s="126" t="s">
        <v>45</v>
      </c>
      <c r="B29" s="139"/>
      <c r="C29" s="139"/>
      <c r="D29" s="139"/>
      <c r="E29" s="139"/>
      <c r="F29" s="1">
        <v>0</v>
      </c>
      <c r="G29" s="64">
        <f>IF(F29&gt;0,F29*J29,F29)</f>
        <v>0</v>
      </c>
      <c r="H29" s="65">
        <f t="shared" ref="H29:H30" si="0">IF(F29&gt;0,F29*K29,F29)</f>
        <v>0</v>
      </c>
      <c r="I29" s="35"/>
      <c r="J29" s="78">
        <v>25</v>
      </c>
      <c r="K29" s="79">
        <v>125</v>
      </c>
      <c r="L29" s="68"/>
    </row>
    <row r="30" spans="1:31" ht="15" customHeight="1" x14ac:dyDescent="0.25">
      <c r="A30" s="126" t="s">
        <v>46</v>
      </c>
      <c r="B30" s="139"/>
      <c r="C30" s="139"/>
      <c r="D30" s="139"/>
      <c r="E30" s="139"/>
      <c r="F30" s="1">
        <v>0</v>
      </c>
      <c r="G30" s="64">
        <f t="shared" ref="G30" si="1">IF(F30&gt;0,F30*J30,F30)</f>
        <v>0</v>
      </c>
      <c r="H30" s="65">
        <f t="shared" si="0"/>
        <v>0</v>
      </c>
      <c r="I30" s="35"/>
      <c r="J30" s="80">
        <v>50</v>
      </c>
      <c r="K30" s="81">
        <v>250</v>
      </c>
      <c r="L30" s="68"/>
    </row>
    <row r="31" spans="1:31" ht="15" customHeight="1" thickBot="1" x14ac:dyDescent="0.3">
      <c r="A31" s="41"/>
      <c r="B31" s="42"/>
      <c r="C31" s="42"/>
      <c r="D31" s="42"/>
      <c r="E31" s="43"/>
      <c r="F31" s="44"/>
      <c r="G31" s="44"/>
      <c r="H31" s="45"/>
      <c r="I31" s="34"/>
    </row>
    <row r="32" spans="1:31" ht="15" customHeight="1" thickBot="1" x14ac:dyDescent="0.3">
      <c r="A32" s="46"/>
      <c r="B32" s="14"/>
      <c r="C32" s="14"/>
      <c r="D32" s="14"/>
      <c r="E32" s="14" t="s">
        <v>0</v>
      </c>
      <c r="F32" s="14" t="s">
        <v>0</v>
      </c>
      <c r="G32" s="14"/>
      <c r="H32" s="47"/>
      <c r="I32" s="48"/>
      <c r="K32" s="86" t="s">
        <v>3</v>
      </c>
      <c r="L32" s="87" t="s">
        <v>12</v>
      </c>
    </row>
    <row r="33" spans="1:12" ht="19.5" customHeight="1" x14ac:dyDescent="0.25">
      <c r="A33" s="67" t="s">
        <v>1</v>
      </c>
      <c r="B33" s="49"/>
      <c r="C33" s="49"/>
      <c r="D33" s="49"/>
      <c r="E33" s="49"/>
      <c r="F33" s="49"/>
      <c r="G33" s="107" t="s">
        <v>6</v>
      </c>
      <c r="H33" s="108" t="s">
        <v>13</v>
      </c>
      <c r="J33" s="4" t="s">
        <v>33</v>
      </c>
      <c r="K33" s="84">
        <v>0.8</v>
      </c>
      <c r="L33" s="82">
        <v>0.8</v>
      </c>
    </row>
    <row r="34" spans="1:12" ht="30" customHeight="1" thickBot="1" x14ac:dyDescent="0.3">
      <c r="A34" s="149" t="s">
        <v>39</v>
      </c>
      <c r="B34" s="150"/>
      <c r="C34" s="150"/>
      <c r="D34" s="150"/>
      <c r="E34" s="150"/>
      <c r="F34" s="150"/>
      <c r="G34" s="90"/>
      <c r="H34" s="91"/>
      <c r="J34" s="50"/>
      <c r="K34" s="84">
        <f>100%-K33</f>
        <v>0.19999999999999996</v>
      </c>
      <c r="L34" s="82">
        <f>100%-L33</f>
        <v>0.19999999999999996</v>
      </c>
    </row>
    <row r="35" spans="1:12" ht="16.5" customHeight="1" x14ac:dyDescent="0.25">
      <c r="A35" s="46" t="s">
        <v>42</v>
      </c>
      <c r="B35" s="51"/>
      <c r="C35" s="51"/>
      <c r="D35" s="51"/>
      <c r="E35" s="52"/>
      <c r="F35" s="52"/>
      <c r="G35" s="14">
        <f>K40</f>
        <v>0</v>
      </c>
      <c r="H35" s="36">
        <f>L40</f>
        <v>0</v>
      </c>
      <c r="J35" s="53" t="s">
        <v>35</v>
      </c>
      <c r="K35" s="85">
        <f>G11+G14+G27+G28+G29+G30</f>
        <v>0</v>
      </c>
      <c r="L35" s="83"/>
    </row>
    <row r="36" spans="1:12" ht="16.5" customHeight="1" x14ac:dyDescent="0.25">
      <c r="A36" s="46" t="s">
        <v>40</v>
      </c>
      <c r="B36" s="51"/>
      <c r="C36" s="51"/>
      <c r="D36" s="51"/>
      <c r="E36" s="52"/>
      <c r="F36" s="52"/>
      <c r="G36" s="14" t="s">
        <v>50</v>
      </c>
      <c r="H36" s="36">
        <f>-VLOOKUP(B2,X2:Z7,3,FALSE)</f>
        <v>-750</v>
      </c>
      <c r="J36" s="53" t="s">
        <v>38</v>
      </c>
      <c r="K36" s="85">
        <f>G15+G18+G22+G24</f>
        <v>0</v>
      </c>
      <c r="L36" s="83">
        <f>H11+H15+H18+H21+H22+H27+H24+H28+H29+H30</f>
        <v>0</v>
      </c>
    </row>
    <row r="37" spans="1:12" ht="16.5" customHeight="1" x14ac:dyDescent="0.25">
      <c r="A37" s="46" t="s">
        <v>51</v>
      </c>
      <c r="B37" s="51"/>
      <c r="C37" s="51"/>
      <c r="D37" s="51"/>
      <c r="E37" s="52"/>
      <c r="F37" s="52"/>
      <c r="G37" s="14">
        <f>IF(E2=J3,(-150*12),"n/a")</f>
        <v>-1800</v>
      </c>
      <c r="H37" s="36">
        <f>IF(E2=J3,-150*12,"n/a")</f>
        <v>-1800</v>
      </c>
      <c r="J37" s="53" t="s">
        <v>8</v>
      </c>
      <c r="K37" s="85">
        <f>IF(K36&gt;G4,G4,K36)</f>
        <v>0</v>
      </c>
      <c r="L37" s="83">
        <f>IF(L36&gt;H4,H4,L36)</f>
        <v>0</v>
      </c>
    </row>
    <row r="38" spans="1:12" ht="18.75" customHeight="1" x14ac:dyDescent="0.25">
      <c r="A38" s="46" t="s">
        <v>10</v>
      </c>
      <c r="B38" s="51"/>
      <c r="C38" s="51"/>
      <c r="D38" s="51"/>
      <c r="E38" s="52"/>
      <c r="F38" s="52"/>
      <c r="G38" s="54">
        <f>G3*12</f>
        <v>1943.7599999999998</v>
      </c>
      <c r="H38" s="55">
        <f>H3*12</f>
        <v>120</v>
      </c>
      <c r="J38" s="53" t="s">
        <v>34</v>
      </c>
      <c r="K38" s="85">
        <f>IF(K36&gt;K37,(K36-K37)*K34,0)</f>
        <v>0</v>
      </c>
      <c r="L38" s="83">
        <f>IF(L36&gt;L37,(L36-L37)*L34,0)</f>
        <v>0</v>
      </c>
    </row>
    <row r="39" spans="1:12" ht="18.75" customHeight="1" thickBot="1" x14ac:dyDescent="0.3">
      <c r="A39" s="56" t="s">
        <v>2</v>
      </c>
      <c r="B39" s="57"/>
      <c r="C39" s="57"/>
      <c r="D39" s="57"/>
      <c r="E39" s="58"/>
      <c r="F39" s="58"/>
      <c r="G39" s="59">
        <f>SUM(G35:G38)</f>
        <v>143.75999999999976</v>
      </c>
      <c r="H39" s="60">
        <f>SUM(H35:H38)</f>
        <v>-2430</v>
      </c>
      <c r="J39" s="53" t="s">
        <v>36</v>
      </c>
      <c r="K39" s="85">
        <f>K35+K37+K38</f>
        <v>0</v>
      </c>
      <c r="L39" s="83">
        <f>L37+L38</f>
        <v>0</v>
      </c>
    </row>
    <row r="40" spans="1:12" s="106" customFormat="1" ht="30" customHeight="1" x14ac:dyDescent="0.25">
      <c r="A40" s="98" t="s">
        <v>5</v>
      </c>
      <c r="B40" s="99"/>
      <c r="C40" s="99"/>
      <c r="D40" s="100"/>
      <c r="E40" s="100"/>
      <c r="F40" s="100"/>
      <c r="G40" s="100"/>
      <c r="H40" s="101"/>
      <c r="I40" s="102"/>
      <c r="J40" s="103" t="s">
        <v>9</v>
      </c>
      <c r="K40" s="104">
        <f>IF(K39&gt;G6,G6,K39)</f>
        <v>0</v>
      </c>
      <c r="L40" s="105">
        <f>IF(L39&gt;H6,H6,L39)</f>
        <v>0</v>
      </c>
    </row>
    <row r="41" spans="1:12" ht="30" customHeight="1" thickBot="1" x14ac:dyDescent="0.3">
      <c r="A41" s="136" t="s">
        <v>32</v>
      </c>
      <c r="B41" s="137"/>
      <c r="C41" s="137"/>
      <c r="D41" s="137"/>
      <c r="E41" s="137"/>
      <c r="F41" s="137"/>
      <c r="G41" s="137"/>
      <c r="H41" s="138"/>
      <c r="J41" s="61"/>
    </row>
    <row r="42" spans="1:12" hidden="1" x14ac:dyDescent="0.25">
      <c r="I42" s="34"/>
    </row>
    <row r="43" spans="1:12" hidden="1" x14ac:dyDescent="0.25">
      <c r="I43" s="34"/>
    </row>
    <row r="44" spans="1:12" hidden="1" x14ac:dyDescent="0.25">
      <c r="I44" s="34"/>
    </row>
    <row r="45" spans="1:12" hidden="1" x14ac:dyDescent="0.25">
      <c r="I45" s="34"/>
    </row>
    <row r="46" spans="1:12" hidden="1" x14ac:dyDescent="0.25">
      <c r="I46" s="34"/>
    </row>
    <row r="47" spans="1:12" hidden="1" x14ac:dyDescent="0.25">
      <c r="I47" s="34"/>
    </row>
    <row r="48" spans="1:12" hidden="1" x14ac:dyDescent="0.25">
      <c r="I48" s="34"/>
    </row>
    <row r="49" spans="9:9" hidden="1" x14ac:dyDescent="0.25">
      <c r="I49" s="34"/>
    </row>
    <row r="50" spans="9:9" hidden="1" x14ac:dyDescent="0.25">
      <c r="I50" s="34"/>
    </row>
    <row r="51" spans="9:9" hidden="1" x14ac:dyDescent="0.25">
      <c r="I51" s="34"/>
    </row>
    <row r="52" spans="9:9" hidden="1" x14ac:dyDescent="0.25">
      <c r="I52" s="34"/>
    </row>
    <row r="53" spans="9:9" hidden="1" x14ac:dyDescent="0.25">
      <c r="I53" s="34"/>
    </row>
    <row r="54" spans="9:9" hidden="1" x14ac:dyDescent="0.25">
      <c r="I54" s="34"/>
    </row>
    <row r="55" spans="9:9" hidden="1" x14ac:dyDescent="0.25">
      <c r="I55" s="34"/>
    </row>
    <row r="56" spans="9:9" hidden="1" x14ac:dyDescent="0.25">
      <c r="I56" s="34"/>
    </row>
    <row r="57" spans="9:9" hidden="1" x14ac:dyDescent="0.25">
      <c r="I57" s="34"/>
    </row>
    <row r="58" spans="9:9" hidden="1" x14ac:dyDescent="0.25">
      <c r="I58" s="34"/>
    </row>
    <row r="59" spans="9:9" hidden="1" x14ac:dyDescent="0.25">
      <c r="I59" s="34"/>
    </row>
    <row r="60" spans="9:9" hidden="1" x14ac:dyDescent="0.25">
      <c r="I60" s="34"/>
    </row>
    <row r="61" spans="9:9" hidden="1" x14ac:dyDescent="0.25">
      <c r="I61" s="34"/>
    </row>
    <row r="62" spans="9:9" hidden="1" x14ac:dyDescent="0.25">
      <c r="I62" s="34"/>
    </row>
    <row r="63" spans="9:9" hidden="1" x14ac:dyDescent="0.25">
      <c r="I63" s="34"/>
    </row>
    <row r="64" spans="9:9" hidden="1" x14ac:dyDescent="0.25">
      <c r="I64" s="34"/>
    </row>
    <row r="65" spans="9:9" hidden="1" x14ac:dyDescent="0.25">
      <c r="I65" s="34"/>
    </row>
    <row r="66" spans="9:9" hidden="1" x14ac:dyDescent="0.25">
      <c r="I66" s="34"/>
    </row>
    <row r="67" spans="9:9" hidden="1" x14ac:dyDescent="0.25">
      <c r="I67" s="34"/>
    </row>
    <row r="68" spans="9:9" hidden="1" x14ac:dyDescent="0.25">
      <c r="I68" s="34"/>
    </row>
    <row r="69" spans="9:9" hidden="1" x14ac:dyDescent="0.25">
      <c r="I69" s="34"/>
    </row>
    <row r="70" spans="9:9" hidden="1" x14ac:dyDescent="0.25">
      <c r="I70" s="34"/>
    </row>
    <row r="71" spans="9:9" hidden="1" x14ac:dyDescent="0.25">
      <c r="I71" s="34"/>
    </row>
    <row r="72" spans="9:9" hidden="1" x14ac:dyDescent="0.25">
      <c r="I72" s="34"/>
    </row>
    <row r="73" spans="9:9" hidden="1" x14ac:dyDescent="0.25">
      <c r="I73" s="34"/>
    </row>
    <row r="74" spans="9:9" hidden="1" x14ac:dyDescent="0.25">
      <c r="I74" s="34"/>
    </row>
    <row r="75" spans="9:9" hidden="1" x14ac:dyDescent="0.25">
      <c r="I75" s="34"/>
    </row>
    <row r="76" spans="9:9" hidden="1" x14ac:dyDescent="0.25">
      <c r="I76" s="34"/>
    </row>
    <row r="77" spans="9:9" hidden="1" x14ac:dyDescent="0.25">
      <c r="I77" s="34"/>
    </row>
    <row r="78" spans="9:9" hidden="1" x14ac:dyDescent="0.25">
      <c r="I78" s="34"/>
    </row>
    <row r="79" spans="9:9" hidden="1" x14ac:dyDescent="0.25">
      <c r="I79" s="34"/>
    </row>
    <row r="80" spans="9:9" hidden="1" x14ac:dyDescent="0.25">
      <c r="I80" s="34"/>
    </row>
    <row r="81" spans="9:9" hidden="1" x14ac:dyDescent="0.25">
      <c r="I81" s="34"/>
    </row>
    <row r="82" spans="9:9" hidden="1" x14ac:dyDescent="0.25">
      <c r="I82" s="34"/>
    </row>
    <row r="83" spans="9:9" hidden="1" x14ac:dyDescent="0.25">
      <c r="I83" s="34"/>
    </row>
    <row r="84" spans="9:9" hidden="1" x14ac:dyDescent="0.25">
      <c r="I84" s="34"/>
    </row>
    <row r="85" spans="9:9" hidden="1" x14ac:dyDescent="0.25">
      <c r="I85" s="34"/>
    </row>
    <row r="86" spans="9:9" hidden="1" x14ac:dyDescent="0.25">
      <c r="I86" s="34"/>
    </row>
    <row r="87" spans="9:9" hidden="1" x14ac:dyDescent="0.25">
      <c r="I87" s="34"/>
    </row>
    <row r="88" spans="9:9" hidden="1" x14ac:dyDescent="0.25">
      <c r="I88" s="34"/>
    </row>
    <row r="89" spans="9:9" hidden="1" x14ac:dyDescent="0.25">
      <c r="I89" s="34"/>
    </row>
    <row r="90" spans="9:9" hidden="1" x14ac:dyDescent="0.25">
      <c r="I90" s="34"/>
    </row>
    <row r="91" spans="9:9" hidden="1" x14ac:dyDescent="0.25">
      <c r="I91" s="34"/>
    </row>
    <row r="92" spans="9:9" hidden="1" x14ac:dyDescent="0.25">
      <c r="I92" s="34"/>
    </row>
    <row r="93" spans="9:9" hidden="1" x14ac:dyDescent="0.25">
      <c r="I93" s="34"/>
    </row>
    <row r="94" spans="9:9" hidden="1" x14ac:dyDescent="0.25">
      <c r="I94" s="34"/>
    </row>
    <row r="95" spans="9:9" hidden="1" x14ac:dyDescent="0.25">
      <c r="I95" s="34"/>
    </row>
    <row r="96" spans="9:9" hidden="1" x14ac:dyDescent="0.25">
      <c r="I96" s="34"/>
    </row>
    <row r="97" spans="9:9" hidden="1" x14ac:dyDescent="0.25">
      <c r="I97" s="34"/>
    </row>
    <row r="98" spans="9:9" hidden="1" x14ac:dyDescent="0.25">
      <c r="I98" s="34"/>
    </row>
    <row r="99" spans="9:9" hidden="1" x14ac:dyDescent="0.25">
      <c r="I99" s="34"/>
    </row>
    <row r="100" spans="9:9" hidden="1" x14ac:dyDescent="0.25">
      <c r="I100" s="34"/>
    </row>
    <row r="101" spans="9:9" hidden="1" x14ac:dyDescent="0.25">
      <c r="I101" s="34"/>
    </row>
    <row r="102" spans="9:9" hidden="1" x14ac:dyDescent="0.25">
      <c r="I102" s="34"/>
    </row>
    <row r="103" spans="9:9" hidden="1" x14ac:dyDescent="0.25">
      <c r="I103" s="34"/>
    </row>
    <row r="104" spans="9:9" hidden="1" x14ac:dyDescent="0.25">
      <c r="I104" s="34"/>
    </row>
    <row r="105" spans="9:9" hidden="1" x14ac:dyDescent="0.25">
      <c r="I105" s="34"/>
    </row>
    <row r="106" spans="9:9" hidden="1" x14ac:dyDescent="0.25">
      <c r="I106" s="34"/>
    </row>
    <row r="107" spans="9:9" hidden="1" x14ac:dyDescent="0.25">
      <c r="I107" s="34"/>
    </row>
    <row r="108" spans="9:9" hidden="1" x14ac:dyDescent="0.25">
      <c r="I108" s="34"/>
    </row>
    <row r="109" spans="9:9" hidden="1" x14ac:dyDescent="0.25">
      <c r="I109" s="34"/>
    </row>
    <row r="110" spans="9:9" hidden="1" x14ac:dyDescent="0.25">
      <c r="I110" s="34"/>
    </row>
    <row r="111" spans="9:9" hidden="1" x14ac:dyDescent="0.25">
      <c r="I111" s="34"/>
    </row>
    <row r="112" spans="9:9" hidden="1" x14ac:dyDescent="0.25">
      <c r="I112" s="34"/>
    </row>
    <row r="113" spans="9:9" hidden="1" x14ac:dyDescent="0.25">
      <c r="I113" s="34"/>
    </row>
    <row r="114" spans="9:9" hidden="1" x14ac:dyDescent="0.25">
      <c r="I114" s="34"/>
    </row>
    <row r="115" spans="9:9" hidden="1" x14ac:dyDescent="0.25">
      <c r="I115" s="34"/>
    </row>
    <row r="116" spans="9:9" hidden="1" x14ac:dyDescent="0.25">
      <c r="I116" s="34"/>
    </row>
    <row r="117" spans="9:9" hidden="1" x14ac:dyDescent="0.25">
      <c r="I117" s="34"/>
    </row>
    <row r="118" spans="9:9" hidden="1" x14ac:dyDescent="0.25">
      <c r="I118" s="34"/>
    </row>
    <row r="119" spans="9:9" hidden="1" x14ac:dyDescent="0.25">
      <c r="I119" s="34"/>
    </row>
    <row r="120" spans="9:9" hidden="1" x14ac:dyDescent="0.25">
      <c r="I120" s="34"/>
    </row>
    <row r="121" spans="9:9" hidden="1" x14ac:dyDescent="0.25">
      <c r="I121" s="34"/>
    </row>
    <row r="122" spans="9:9" hidden="1" x14ac:dyDescent="0.25">
      <c r="I122" s="34"/>
    </row>
    <row r="123" spans="9:9" hidden="1" x14ac:dyDescent="0.25">
      <c r="I123" s="34"/>
    </row>
    <row r="124" spans="9:9" hidden="1" x14ac:dyDescent="0.25">
      <c r="I124" s="34"/>
    </row>
    <row r="125" spans="9:9" hidden="1" x14ac:dyDescent="0.25">
      <c r="I125" s="34"/>
    </row>
    <row r="126" spans="9:9" hidden="1" x14ac:dyDescent="0.25">
      <c r="I126" s="34"/>
    </row>
    <row r="127" spans="9:9" hidden="1" x14ac:dyDescent="0.25">
      <c r="I127" s="34"/>
    </row>
    <row r="128" spans="9:9" hidden="1" x14ac:dyDescent="0.25">
      <c r="I128" s="34"/>
    </row>
    <row r="129" spans="9:9" hidden="1" x14ac:dyDescent="0.25">
      <c r="I129" s="34"/>
    </row>
    <row r="130" spans="9:9" hidden="1" x14ac:dyDescent="0.25">
      <c r="I130" s="34"/>
    </row>
    <row r="131" spans="9:9" hidden="1" x14ac:dyDescent="0.25">
      <c r="I131" s="34"/>
    </row>
    <row r="132" spans="9:9" hidden="1" x14ac:dyDescent="0.25">
      <c r="I132" s="34"/>
    </row>
    <row r="133" spans="9:9" hidden="1" x14ac:dyDescent="0.25">
      <c r="I133" s="34"/>
    </row>
    <row r="134" spans="9:9" hidden="1" x14ac:dyDescent="0.25">
      <c r="I134" s="34"/>
    </row>
    <row r="135" spans="9:9" hidden="1" x14ac:dyDescent="0.25">
      <c r="I135" s="34"/>
    </row>
    <row r="136" spans="9:9" hidden="1" x14ac:dyDescent="0.25">
      <c r="I136" s="34"/>
    </row>
    <row r="137" spans="9:9" hidden="1" x14ac:dyDescent="0.25">
      <c r="I137" s="34"/>
    </row>
    <row r="138" spans="9:9" hidden="1" x14ac:dyDescent="0.25">
      <c r="I138" s="34"/>
    </row>
    <row r="139" spans="9:9" hidden="1" x14ac:dyDescent="0.25">
      <c r="I139" s="34"/>
    </row>
    <row r="140" spans="9:9" hidden="1" x14ac:dyDescent="0.25">
      <c r="I140" s="34"/>
    </row>
    <row r="141" spans="9:9" hidden="1" x14ac:dyDescent="0.25">
      <c r="I141" s="34"/>
    </row>
    <row r="142" spans="9:9" hidden="1" x14ac:dyDescent="0.25">
      <c r="I142" s="34"/>
    </row>
    <row r="143" spans="9:9" hidden="1" x14ac:dyDescent="0.25">
      <c r="I143" s="34"/>
    </row>
    <row r="144" spans="9:9" hidden="1" x14ac:dyDescent="0.25">
      <c r="I144" s="34"/>
    </row>
    <row r="145" spans="9:9" hidden="1" x14ac:dyDescent="0.25">
      <c r="I145" s="34"/>
    </row>
    <row r="146" spans="9:9" hidden="1" x14ac:dyDescent="0.25">
      <c r="I146" s="34"/>
    </row>
    <row r="147" spans="9:9" hidden="1" x14ac:dyDescent="0.25">
      <c r="I147" s="34"/>
    </row>
    <row r="148" spans="9:9" hidden="1" x14ac:dyDescent="0.25">
      <c r="I148" s="34"/>
    </row>
    <row r="149" spans="9:9" hidden="1" x14ac:dyDescent="0.25">
      <c r="I149" s="34"/>
    </row>
    <row r="150" spans="9:9" hidden="1" x14ac:dyDescent="0.25">
      <c r="I150" s="34"/>
    </row>
    <row r="151" spans="9:9" hidden="1" x14ac:dyDescent="0.25">
      <c r="I151" s="34"/>
    </row>
    <row r="152" spans="9:9" hidden="1" x14ac:dyDescent="0.25">
      <c r="I152" s="34"/>
    </row>
    <row r="153" spans="9:9" hidden="1" x14ac:dyDescent="0.25">
      <c r="I153" s="34"/>
    </row>
    <row r="154" spans="9:9" hidden="1" x14ac:dyDescent="0.25">
      <c r="I154" s="34"/>
    </row>
    <row r="155" spans="9:9" hidden="1" x14ac:dyDescent="0.25">
      <c r="I155" s="34"/>
    </row>
    <row r="156" spans="9:9" hidden="1" x14ac:dyDescent="0.25">
      <c r="I156" s="34"/>
    </row>
    <row r="157" spans="9:9" hidden="1" x14ac:dyDescent="0.25">
      <c r="I157" s="34"/>
    </row>
    <row r="158" spans="9:9" hidden="1" x14ac:dyDescent="0.25">
      <c r="I158" s="34"/>
    </row>
    <row r="159" spans="9:9" hidden="1" x14ac:dyDescent="0.25">
      <c r="I159" s="34"/>
    </row>
    <row r="160" spans="9:9" hidden="1" x14ac:dyDescent="0.25">
      <c r="I160" s="34"/>
    </row>
    <row r="161" spans="9:9" hidden="1" x14ac:dyDescent="0.25">
      <c r="I161" s="34"/>
    </row>
  </sheetData>
  <sheetProtection algorithmName="SHA-512" hashValue="M+RvyFviv9Q/oceg/DQ1ZGU6MJmENwFSZXrXh+gRjQFX+OW17MgIIisGkesiyLTLww9aByK0Q2427ZzYmOdlUw==" saltValue="tw+RSDJodOV+/2knBcTavQ==" spinCount="100000" sheet="1" objects="1" scenarios="1" selectLockedCells="1"/>
  <mergeCells count="23">
    <mergeCell ref="A1:H1"/>
    <mergeCell ref="A8:H8"/>
    <mergeCell ref="A41:H41"/>
    <mergeCell ref="A29:E29"/>
    <mergeCell ref="A30:E30"/>
    <mergeCell ref="A24:E24"/>
    <mergeCell ref="A18:E18"/>
    <mergeCell ref="A15:E15"/>
    <mergeCell ref="A3:F3"/>
    <mergeCell ref="A4:F4"/>
    <mergeCell ref="A6:F6"/>
    <mergeCell ref="A22:E22"/>
    <mergeCell ref="A34:F34"/>
    <mergeCell ref="A11:D11"/>
    <mergeCell ref="B2:D2"/>
    <mergeCell ref="E2:F2"/>
    <mergeCell ref="J10:K10"/>
    <mergeCell ref="A14:E14"/>
    <mergeCell ref="J26:K26"/>
    <mergeCell ref="J20:K20"/>
    <mergeCell ref="J17:K17"/>
    <mergeCell ref="J13:K13"/>
    <mergeCell ref="A21:E21"/>
  </mergeCells>
  <dataValidations count="2">
    <dataValidation type="list" allowBlank="1" showInputMessage="1" showErrorMessage="1" errorTitle="Selection" error="Please use drop down box to make a selection.  " sqref="B2">
      <formula1>$L$3:$L$7</formula1>
    </dataValidation>
    <dataValidation type="list" allowBlank="1" showInputMessage="1" showErrorMessage="1" prompt="Wellness participants receive an incentive of $150 per month in a HRA/VEBA account" sqref="E2:F2">
      <formula1>$J$3:$J$4</formula1>
    </dataValidation>
  </dataValidations>
  <printOptions horizontalCentered="1"/>
  <pageMargins left="0.24" right="0" top="0.5" bottom="0.22" header="0.3" footer="0.22"/>
  <pageSetup scale="80" fitToHeight="2" orientation="portrait" r:id="rId1"/>
  <drawing r:id="rId2"/>
  <legacyDrawing r:id="rId3"/>
  <oleObjects>
    <mc:AlternateContent xmlns:mc="http://schemas.openxmlformats.org/markup-compatibility/2006">
      <mc:Choice Requires="x14">
        <oleObject progId="Acrobat Document" dvAspect="DVASPECT_ICON" shapeId="1028" r:id="rId4">
          <objectPr locked="0" defaultSize="0" autoPict="0" r:id="rId5">
            <anchor moveWithCells="1">
              <from>
                <xdr:col>8</xdr:col>
                <xdr:colOff>85725</xdr:colOff>
                <xdr:row>26</xdr:row>
                <xdr:rowOff>38100</xdr:rowOff>
              </from>
              <to>
                <xdr:col>27</xdr:col>
                <xdr:colOff>428625</xdr:colOff>
                <xdr:row>30</xdr:row>
                <xdr:rowOff>66675</xdr:rowOff>
              </to>
            </anchor>
          </objectPr>
        </oleObject>
      </mc:Choice>
      <mc:Fallback>
        <oleObject progId="Acrobat Document" dvAspect="DVASPECT_ICON" shapeId="1028" r:id="rId4"/>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Plan Comparison Calculator</vt:lpstr>
      <vt:lpstr>'Plan Comparison Calculator'!Print_Area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Barb</dc:creator>
  <cp:lastModifiedBy>Kerri Coyle</cp:lastModifiedBy>
  <cp:lastPrinted>2015-09-22T17:56:47Z</cp:lastPrinted>
  <dcterms:created xsi:type="dcterms:W3CDTF">2009-03-02T16:23:36Z</dcterms:created>
  <dcterms:modified xsi:type="dcterms:W3CDTF">2019-09-20T16:35:08Z</dcterms:modified>
</cp:coreProperties>
</file>